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2\FIF_2019_Nettside_Kap2_Supplerende læretekst\"/>
    </mc:Choice>
  </mc:AlternateContent>
  <xr:revisionPtr revIDLastSave="0" documentId="8_{F9372085-B02E-406B-8D03-D99B7421B726}" xr6:coauthVersionLast="45" xr6:coauthVersionMax="45" xr10:uidLastSave="{00000000-0000-0000-0000-000000000000}"/>
  <bookViews>
    <workbookView xWindow="2340" yWindow="2175" windowWidth="20190" windowHeight="15225" xr2:uid="{00000000-000D-0000-FFFF-FFFF00000000}"/>
  </bookViews>
  <sheets>
    <sheet name="Arbeidskapital AS ALU" sheetId="5" r:id="rId1"/>
    <sheet name="Resultat og likviditet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7" l="1"/>
  <c r="J23" i="7"/>
  <c r="B22" i="7"/>
  <c r="B23" i="7" s="1"/>
  <c r="D12" i="7" s="1"/>
  <c r="J21" i="7"/>
  <c r="J20" i="7"/>
  <c r="M17" i="7"/>
  <c r="J17" i="7"/>
  <c r="M16" i="7"/>
  <c r="J16" i="7"/>
  <c r="M15" i="7"/>
  <c r="J15" i="7"/>
  <c r="M14" i="7"/>
  <c r="J14" i="7"/>
  <c r="M13" i="7"/>
  <c r="J13" i="7"/>
  <c r="M12" i="7"/>
  <c r="J12" i="7"/>
  <c r="C12" i="7"/>
  <c r="M11" i="7"/>
  <c r="J11" i="7"/>
  <c r="C11" i="7"/>
  <c r="D11" i="7" s="1"/>
  <c r="N10" i="7"/>
  <c r="M10" i="7"/>
  <c r="J10" i="7"/>
  <c r="D10" i="7"/>
  <c r="K10" i="7" s="1"/>
  <c r="M9" i="7"/>
  <c r="J9" i="7"/>
  <c r="M8" i="7"/>
  <c r="J8" i="7"/>
  <c r="F8" i="7"/>
  <c r="D8" i="7"/>
  <c r="D9" i="7" s="1"/>
  <c r="C8" i="7"/>
  <c r="C9" i="7" s="1"/>
  <c r="N7" i="7"/>
  <c r="M7" i="7"/>
  <c r="J7" i="7"/>
  <c r="C16" i="7" l="1"/>
  <c r="B17" i="7"/>
  <c r="B19" i="7" s="1"/>
  <c r="N11" i="7"/>
  <c r="P11" i="7" s="1"/>
  <c r="K21" i="7"/>
  <c r="N12" i="7"/>
  <c r="K12" i="7"/>
  <c r="C13" i="7"/>
  <c r="D13" i="7"/>
  <c r="N9" i="7"/>
  <c r="K9" i="7"/>
  <c r="C17" i="7"/>
  <c r="D17" i="7"/>
  <c r="K8" i="7"/>
  <c r="D16" i="7"/>
  <c r="N8" i="7"/>
  <c r="C14" i="7" l="1"/>
  <c r="C19" i="7" s="1"/>
  <c r="D14" i="7"/>
  <c r="D15" i="7" s="1"/>
  <c r="N15" i="7" s="1"/>
  <c r="N18" i="7" s="1"/>
  <c r="M20" i="7" s="1"/>
  <c r="N13" i="7"/>
  <c r="K16" i="7"/>
  <c r="P16" i="7" s="1"/>
  <c r="K22" i="7"/>
  <c r="K17" i="7"/>
  <c r="P17" i="7" s="1"/>
  <c r="K23" i="7"/>
  <c r="C15" i="7" l="1"/>
  <c r="P18" i="7"/>
  <c r="M23" i="7" s="1"/>
  <c r="N14" i="7"/>
  <c r="K14" i="7"/>
  <c r="K18" i="7" s="1"/>
  <c r="M24" i="7" s="1"/>
  <c r="D19" i="7"/>
  <c r="B9" i="5"/>
  <c r="G9" i="5" s="1"/>
  <c r="F6" i="5"/>
  <c r="B6" i="5"/>
  <c r="C6" i="5" s="1"/>
  <c r="E6" i="5" s="1"/>
  <c r="G6" i="5" s="1"/>
  <c r="B5" i="5"/>
  <c r="C5" i="5" s="1"/>
  <c r="E5" i="5" s="1"/>
  <c r="G5" i="5" s="1"/>
  <c r="C4" i="5"/>
  <c r="E4" i="5" s="1"/>
  <c r="G4" i="5" s="1"/>
  <c r="C3" i="5"/>
  <c r="E3" i="5" s="1"/>
  <c r="G3" i="5" s="1"/>
  <c r="G7" i="5" l="1"/>
  <c r="G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Administrator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Dette regnearket brukes til å beregne arbeidskapitalprosent med utgansgpunkt i bindingstider for balanseposter og verdi på ulike komponenter. 
Fet font angir inngangsverdi, dvs. data du må legge inn. Vanlig font betyr utgangsverdi, dvs. beregnede tall.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" authorId="1" shapeId="0" xr:uid="{00000000-0006-0000-0000-000002000000}">
      <text>
        <r>
          <rPr>
            <sz val="11"/>
            <color indexed="81"/>
            <rFont val="Times New Roman"/>
            <family val="1"/>
          </rPr>
          <t xml:space="preserve">Denne verdien fremkommer som 5 800 kroner for elektrisitet (145’’ • 0,4/10 000), 5 000 kroner for råmaterialer (2 500 • 2) og et skjønnsmessig påslag for økt lønn. Derfor står det ca. 11 000 kroner i læreboken.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sharedStrings.xml><?xml version="1.0" encoding="utf-8"?>
<sst xmlns="http://schemas.openxmlformats.org/spreadsheetml/2006/main" count="57" uniqueCount="51">
  <si>
    <t>Investering</t>
  </si>
  <si>
    <t>Dekningsbidrag</t>
  </si>
  <si>
    <t>Omsetning</t>
  </si>
  <si>
    <t>År</t>
  </si>
  <si>
    <t>Arbeidskapitalprosent</t>
  </si>
  <si>
    <t>Salgspris</t>
  </si>
  <si>
    <t>Les dette</t>
  </si>
  <si>
    <t>Volum/år,</t>
  </si>
  <si>
    <t>Volum/uke,</t>
  </si>
  <si>
    <t>Bindingstid,</t>
  </si>
  <si>
    <t>Beholdning,</t>
  </si>
  <si>
    <t>Verdi pr tonn,</t>
  </si>
  <si>
    <t>Verdi,</t>
  </si>
  <si>
    <t>tonn</t>
  </si>
  <si>
    <t>uker</t>
  </si>
  <si>
    <t>kr</t>
  </si>
  <si>
    <t>mill. kroner</t>
  </si>
  <si>
    <t>Råvarelager</t>
  </si>
  <si>
    <t>Ferdigvarelager</t>
  </si>
  <si>
    <t>Kundefordringer</t>
  </si>
  <si>
    <t>Råvareleverandører</t>
  </si>
  <si>
    <t>Arbeidskapital</t>
  </si>
  <si>
    <t>Antall uker pr år</t>
  </si>
  <si>
    <t>Differanse</t>
  </si>
  <si>
    <t>Delspørsmål a</t>
  </si>
  <si>
    <t>Delspørsmål b</t>
  </si>
  <si>
    <t>Salgsbudsjett</t>
  </si>
  <si>
    <t>Likviditetsbudsjett</t>
  </si>
  <si>
    <t>Resultatbudsjett</t>
  </si>
  <si>
    <t>a</t>
  </si>
  <si>
    <t>Faste kostnader</t>
  </si>
  <si>
    <t>Avskrivninger</t>
  </si>
  <si>
    <t>b</t>
  </si>
  <si>
    <t>Renter</t>
  </si>
  <si>
    <t>c</t>
  </si>
  <si>
    <t>Skattbart overskudd</t>
  </si>
  <si>
    <t>d</t>
  </si>
  <si>
    <t>Skatt</t>
  </si>
  <si>
    <t>e</t>
  </si>
  <si>
    <t>Resultat etter skatt</t>
  </si>
  <si>
    <t>f</t>
  </si>
  <si>
    <t>Lånebeløp/avdrag</t>
  </si>
  <si>
    <t>g</t>
  </si>
  <si>
    <t>Endring arbeidskapital</t>
  </si>
  <si>
    <t>h</t>
  </si>
  <si>
    <t>Kontantstrøm til  egenkapitalen etter skatt</t>
  </si>
  <si>
    <t>Kontantstrøm etter skatt</t>
  </si>
  <si>
    <t>i</t>
  </si>
  <si>
    <t xml:space="preserve">Lån </t>
  </si>
  <si>
    <t>Avdrag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</si>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</sst>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kr&quot;\ #,##0.00;[Red]&quot;kr&quot;\ \-#,##0.00"/>
    <numFmt numFmtId="164" formatCode="_(* #,##0.00_);_(* \(#,##0.0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2"/>
    <xf numFmtId="0" fontId="3" fillId="0" borderId="0" xfId="2" applyFont="1"/>
    <xf numFmtId="0" fontId="2" fillId="0" borderId="0" xfId="2" quotePrefix="1" applyFont="1" applyAlignment="1">
      <alignment horizontal="left"/>
    </xf>
    <xf numFmtId="3" fontId="2" fillId="0" borderId="1" xfId="1" applyNumberFormat="1" applyFont="1" applyBorder="1" applyAlignment="1">
      <alignment horizontal="right"/>
    </xf>
    <xf numFmtId="0" fontId="2" fillId="0" borderId="0" xfId="2" applyFont="1"/>
    <xf numFmtId="3" fontId="3" fillId="0" borderId="0" xfId="2" applyNumberFormat="1" applyFont="1"/>
    <xf numFmtId="3" fontId="2" fillId="0" borderId="0" xfId="2" applyNumberFormat="1" applyFont="1"/>
    <xf numFmtId="165" fontId="2" fillId="0" borderId="0" xfId="2" applyNumberFormat="1" applyFont="1"/>
    <xf numFmtId="9" fontId="2" fillId="0" borderId="0" xfId="5" applyNumberFormat="1" applyFont="1"/>
    <xf numFmtId="0" fontId="0" fillId="0" borderId="0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8" fillId="0" borderId="0" xfId="0" applyFont="1" applyBorder="1"/>
    <xf numFmtId="0" fontId="8" fillId="0" borderId="0" xfId="0" applyFont="1"/>
    <xf numFmtId="1" fontId="7" fillId="0" borderId="0" xfId="0" applyNumberFormat="1" applyFont="1" applyBorder="1"/>
    <xf numFmtId="9" fontId="8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3" fontId="7" fillId="0" borderId="1" xfId="0" applyNumberFormat="1" applyFont="1" applyBorder="1"/>
    <xf numFmtId="8" fontId="7" fillId="0" borderId="0" xfId="0" applyNumberFormat="1" applyFont="1"/>
    <xf numFmtId="3" fontId="7" fillId="0" borderId="2" xfId="0" applyNumberFormat="1" applyFont="1" applyBorder="1"/>
    <xf numFmtId="3" fontId="8" fillId="0" borderId="0" xfId="0" applyNumberFormat="1" applyFont="1"/>
    <xf numFmtId="0" fontId="7" fillId="0" borderId="3" xfId="0" applyFont="1" applyBorder="1"/>
    <xf numFmtId="3" fontId="7" fillId="0" borderId="3" xfId="0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ercent 2" xfId="3" xr:uid="{00000000-0005-0000-0000-000004000000}"/>
    <cellStyle name="Percent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/>
  </sheetViews>
  <sheetFormatPr baseColWidth="10" defaultColWidth="9.140625" defaultRowHeight="12.75" x14ac:dyDescent="0.2"/>
  <cols>
    <col min="1" max="1" width="19" style="1" customWidth="1"/>
    <col min="2" max="2" width="10.140625" style="1" customWidth="1"/>
    <col min="3" max="3" width="11.140625" style="1" customWidth="1"/>
    <col min="4" max="5" width="11.42578125" style="1" customWidth="1"/>
    <col min="6" max="6" width="12.85546875" style="1" customWidth="1"/>
    <col min="7" max="7" width="11.5703125" style="1" customWidth="1"/>
    <col min="8" max="256" width="11.42578125" style="1" customWidth="1"/>
    <col min="257" max="16384" width="9.140625" style="1"/>
  </cols>
  <sheetData>
    <row r="1" spans="1:7" ht="15" x14ac:dyDescent="0.25">
      <c r="A1" s="2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</row>
    <row r="2" spans="1:7" ht="15" x14ac:dyDescent="0.25">
      <c r="A2" s="4"/>
      <c r="B2" s="4" t="s">
        <v>13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</row>
    <row r="3" spans="1:7" ht="15" x14ac:dyDescent="0.25">
      <c r="A3" s="5" t="s">
        <v>17</v>
      </c>
      <c r="B3" s="6">
        <v>20000</v>
      </c>
      <c r="C3" s="7">
        <f>B3/$B$8</f>
        <v>400</v>
      </c>
      <c r="D3" s="6">
        <v>3</v>
      </c>
      <c r="E3" s="7">
        <f>C3*D3</f>
        <v>1200</v>
      </c>
      <c r="F3" s="6">
        <v>2500</v>
      </c>
      <c r="G3" s="8">
        <f>E3*F3/1000000</f>
        <v>3</v>
      </c>
    </row>
    <row r="4" spans="1:7" ht="15" x14ac:dyDescent="0.25">
      <c r="A4" s="5" t="s">
        <v>18</v>
      </c>
      <c r="B4" s="6">
        <v>10000</v>
      </c>
      <c r="C4" s="7">
        <f>B4/$B$8</f>
        <v>200</v>
      </c>
      <c r="D4" s="6">
        <v>4</v>
      </c>
      <c r="E4" s="7">
        <f>C4*D4</f>
        <v>800</v>
      </c>
      <c r="F4" s="6">
        <v>11000</v>
      </c>
      <c r="G4" s="8">
        <f>E4*F4/1000000</f>
        <v>8.8000000000000007</v>
      </c>
    </row>
    <row r="5" spans="1:7" ht="15" x14ac:dyDescent="0.25">
      <c r="A5" s="5" t="s">
        <v>19</v>
      </c>
      <c r="B5" s="7">
        <f>B4</f>
        <v>10000</v>
      </c>
      <c r="C5" s="7">
        <f>B5/$B$8</f>
        <v>200</v>
      </c>
      <c r="D5" s="6">
        <v>5</v>
      </c>
      <c r="E5" s="7">
        <f>C5*D5</f>
        <v>1000</v>
      </c>
      <c r="F5" s="6">
        <v>15000</v>
      </c>
      <c r="G5" s="8">
        <f>E5*F5/1000000</f>
        <v>15</v>
      </c>
    </row>
    <row r="6" spans="1:7" ht="15" x14ac:dyDescent="0.25">
      <c r="A6" s="5" t="s">
        <v>20</v>
      </c>
      <c r="B6" s="7">
        <f>B3</f>
        <v>20000</v>
      </c>
      <c r="C6" s="7">
        <f>B6/$B$8</f>
        <v>400</v>
      </c>
      <c r="D6" s="6">
        <v>5</v>
      </c>
      <c r="E6" s="7">
        <f>C6*D6</f>
        <v>2000</v>
      </c>
      <c r="F6" s="7">
        <f>F3</f>
        <v>2500</v>
      </c>
      <c r="G6" s="8">
        <f>E6*F6/1000000</f>
        <v>5</v>
      </c>
    </row>
    <row r="7" spans="1:7" ht="15" x14ac:dyDescent="0.25">
      <c r="A7" s="5" t="s">
        <v>21</v>
      </c>
      <c r="B7" s="7"/>
      <c r="C7" s="7"/>
      <c r="D7" s="7"/>
      <c r="E7" s="7"/>
      <c r="F7" s="6"/>
      <c r="G7" s="8">
        <f>G3+G4+G5-G6</f>
        <v>21.8</v>
      </c>
    </row>
    <row r="8" spans="1:7" ht="15" x14ac:dyDescent="0.25">
      <c r="A8" s="3" t="s">
        <v>22</v>
      </c>
      <c r="B8" s="6">
        <v>50</v>
      </c>
      <c r="C8" s="7"/>
      <c r="D8" s="7"/>
      <c r="E8" s="7"/>
      <c r="F8" s="7"/>
      <c r="G8" s="7"/>
    </row>
    <row r="9" spans="1:7" ht="15" x14ac:dyDescent="0.25">
      <c r="A9" s="5" t="s">
        <v>2</v>
      </c>
      <c r="B9" s="7">
        <f>B4</f>
        <v>10000</v>
      </c>
      <c r="C9" s="7"/>
      <c r="D9" s="7"/>
      <c r="E9" s="7"/>
      <c r="F9" s="6">
        <v>15000</v>
      </c>
      <c r="G9" s="7">
        <f>B9*F9/1000000</f>
        <v>150</v>
      </c>
    </row>
    <row r="10" spans="1:7" ht="15" x14ac:dyDescent="0.25">
      <c r="A10" s="5" t="s">
        <v>4</v>
      </c>
      <c r="B10" s="5"/>
      <c r="C10" s="5"/>
      <c r="D10" s="5"/>
      <c r="E10" s="5"/>
      <c r="F10" s="5"/>
      <c r="G10" s="9">
        <f>G7/G9</f>
        <v>0.14533333333333334</v>
      </c>
    </row>
  </sheetData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topLeftCell="A4" zoomScaleNormal="100" workbookViewId="0">
      <selection activeCell="F17" sqref="F17"/>
    </sheetView>
  </sheetViews>
  <sheetFormatPr baseColWidth="10" defaultColWidth="8.710937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10" customWidth="1"/>
    <col min="7" max="7" width="2.28515625" style="10" customWidth="1"/>
    <col min="8" max="8" width="7.140625" style="10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7" t="s">
        <v>6</v>
      </c>
    </row>
    <row r="2" spans="1:16" x14ac:dyDescent="0.25">
      <c r="A2" s="11" t="s">
        <v>24</v>
      </c>
      <c r="B2" s="29" t="s">
        <v>3</v>
      </c>
      <c r="C2" s="29"/>
      <c r="D2" s="29"/>
      <c r="E2" s="12"/>
      <c r="F2" s="13"/>
      <c r="G2" s="13"/>
      <c r="H2" s="14"/>
      <c r="I2" s="11"/>
      <c r="J2" s="11" t="s">
        <v>25</v>
      </c>
      <c r="K2" s="11"/>
      <c r="L2" s="11"/>
      <c r="M2" s="11"/>
      <c r="N2" s="11"/>
      <c r="O2" s="11"/>
      <c r="P2" s="11"/>
    </row>
    <row r="3" spans="1:16" x14ac:dyDescent="0.25">
      <c r="A3" s="15"/>
      <c r="B3" s="15">
        <v>0</v>
      </c>
      <c r="C3" s="15">
        <v>1</v>
      </c>
      <c r="D3" s="15">
        <v>2</v>
      </c>
      <c r="E3" s="15"/>
      <c r="F3" s="14">
        <v>3</v>
      </c>
      <c r="G3" s="16"/>
      <c r="H3" s="14"/>
      <c r="I3" s="11"/>
      <c r="J3" s="11"/>
      <c r="K3" s="11"/>
      <c r="L3" s="11"/>
      <c r="M3" s="11"/>
      <c r="N3" s="11"/>
      <c r="O3" s="12"/>
    </row>
    <row r="4" spans="1:16" x14ac:dyDescent="0.25">
      <c r="A4" s="11" t="s">
        <v>5</v>
      </c>
      <c r="B4" s="17"/>
      <c r="C4" s="11">
        <v>100</v>
      </c>
      <c r="D4" s="11">
        <v>100</v>
      </c>
      <c r="E4" s="11"/>
      <c r="F4" s="18">
        <v>100</v>
      </c>
      <c r="G4" s="16"/>
      <c r="H4" s="19"/>
      <c r="I4" s="11"/>
      <c r="J4" s="12"/>
      <c r="K4" s="12"/>
      <c r="L4" s="11"/>
      <c r="M4" s="12"/>
      <c r="N4" s="12"/>
      <c r="O4" s="12"/>
      <c r="P4" s="12"/>
    </row>
    <row r="5" spans="1:16" x14ac:dyDescent="0.25">
      <c r="A5" s="11" t="s">
        <v>26</v>
      </c>
      <c r="B5" s="17"/>
      <c r="C5" s="20">
        <v>10000</v>
      </c>
      <c r="D5" s="20">
        <v>12000</v>
      </c>
      <c r="E5" s="11"/>
      <c r="F5" s="21">
        <v>14000</v>
      </c>
      <c r="G5" s="16"/>
      <c r="H5" s="14"/>
      <c r="I5" s="11"/>
      <c r="J5" s="12"/>
      <c r="K5" s="12"/>
      <c r="L5" s="11"/>
      <c r="M5" s="12"/>
      <c r="N5" s="12"/>
      <c r="O5" s="12"/>
      <c r="P5" s="12"/>
    </row>
    <row r="6" spans="1:16" x14ac:dyDescent="0.25">
      <c r="A6" s="11"/>
      <c r="B6" s="17"/>
      <c r="C6" s="17"/>
      <c r="D6" s="17"/>
      <c r="E6" s="17"/>
      <c r="F6" s="16"/>
      <c r="G6" s="16"/>
      <c r="H6" s="14"/>
      <c r="I6" s="11"/>
      <c r="J6" s="30" t="s">
        <v>27</v>
      </c>
      <c r="K6" s="30"/>
      <c r="L6" s="11"/>
      <c r="M6" s="30" t="s">
        <v>28</v>
      </c>
      <c r="N6" s="30"/>
      <c r="O6" s="12"/>
      <c r="P6" s="12" t="s">
        <v>23</v>
      </c>
    </row>
    <row r="7" spans="1:16" x14ac:dyDescent="0.25">
      <c r="A7" s="11" t="s">
        <v>0</v>
      </c>
      <c r="B7" s="20">
        <v>-1000000</v>
      </c>
      <c r="C7" s="20"/>
      <c r="D7" s="20"/>
      <c r="E7" s="20"/>
      <c r="F7" s="21"/>
      <c r="G7" s="21"/>
      <c r="H7" s="14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20">
        <f t="shared" ref="N7:N15" si="1">D7</f>
        <v>0</v>
      </c>
      <c r="O7" s="11"/>
      <c r="P7" s="11"/>
    </row>
    <row r="8" spans="1:16" x14ac:dyDescent="0.25">
      <c r="A8" s="11" t="s">
        <v>2</v>
      </c>
      <c r="B8" s="20"/>
      <c r="C8" s="20">
        <f>C4*C5</f>
        <v>1000000</v>
      </c>
      <c r="D8" s="20">
        <f>C4*D5</f>
        <v>1200000</v>
      </c>
      <c r="E8" s="20"/>
      <c r="F8" s="21">
        <f>C4*F5</f>
        <v>1400000</v>
      </c>
      <c r="G8" s="21"/>
      <c r="H8" s="14"/>
      <c r="I8" s="11"/>
      <c r="J8" s="11" t="str">
        <f>A8</f>
        <v>Omsetning</v>
      </c>
      <c r="K8" s="20">
        <f>D8</f>
        <v>1200000</v>
      </c>
      <c r="L8" s="11"/>
      <c r="M8" s="11" t="str">
        <f t="shared" si="0"/>
        <v>Omsetning</v>
      </c>
      <c r="N8" s="20">
        <f t="shared" si="1"/>
        <v>1200000</v>
      </c>
      <c r="O8" s="11"/>
      <c r="P8" s="20"/>
    </row>
    <row r="9" spans="1:16" x14ac:dyDescent="0.25">
      <c r="A9" s="11" t="s">
        <v>1</v>
      </c>
      <c r="B9" s="20"/>
      <c r="C9" s="20">
        <f>C8*$H$9</f>
        <v>700000</v>
      </c>
      <c r="D9" s="20">
        <f>D8*$H$9</f>
        <v>840000</v>
      </c>
      <c r="E9" s="20" t="s">
        <v>29</v>
      </c>
      <c r="F9" s="21"/>
      <c r="G9" s="21"/>
      <c r="H9" s="19">
        <v>0.7</v>
      </c>
      <c r="I9" s="11"/>
      <c r="J9" s="11" t="str">
        <f t="shared" ref="J9:J15" si="2">A9</f>
        <v>Dekningsbidrag</v>
      </c>
      <c r="K9" s="20">
        <f>D9</f>
        <v>840000</v>
      </c>
      <c r="L9" s="11"/>
      <c r="M9" s="11" t="str">
        <f t="shared" si="0"/>
        <v>Dekningsbidrag</v>
      </c>
      <c r="N9" s="20">
        <f t="shared" si="1"/>
        <v>840000</v>
      </c>
      <c r="O9" s="11"/>
      <c r="P9" s="20"/>
    </row>
    <row r="10" spans="1:16" x14ac:dyDescent="0.25">
      <c r="A10" s="11" t="s">
        <v>30</v>
      </c>
      <c r="B10" s="20"/>
      <c r="C10" s="20">
        <v>-300000</v>
      </c>
      <c r="D10" s="20">
        <f>C10</f>
        <v>-300000</v>
      </c>
      <c r="E10" s="20"/>
      <c r="F10" s="21"/>
      <c r="G10" s="21"/>
      <c r="H10" s="14"/>
      <c r="I10" s="11"/>
      <c r="J10" s="11" t="str">
        <f t="shared" si="2"/>
        <v>Faste kostnader</v>
      </c>
      <c r="K10" s="20">
        <f>D10</f>
        <v>-300000</v>
      </c>
      <c r="L10" s="11"/>
      <c r="M10" s="11" t="str">
        <f t="shared" si="0"/>
        <v>Faste kostnader</v>
      </c>
      <c r="N10" s="20">
        <f t="shared" si="1"/>
        <v>-300000</v>
      </c>
      <c r="O10" s="11"/>
      <c r="P10" s="20"/>
    </row>
    <row r="11" spans="1:16" x14ac:dyDescent="0.25">
      <c r="A11" s="11" t="s">
        <v>31</v>
      </c>
      <c r="B11" s="20"/>
      <c r="C11" s="20">
        <f>B7*H11</f>
        <v>-200000</v>
      </c>
      <c r="D11" s="20">
        <f>(B7-C11)*H11</f>
        <v>-160000</v>
      </c>
      <c r="E11" s="20" t="s">
        <v>32</v>
      </c>
      <c r="F11" s="21"/>
      <c r="G11" s="21"/>
      <c r="H11" s="19">
        <v>0.2</v>
      </c>
      <c r="I11" s="11"/>
      <c r="J11" s="11" t="str">
        <f t="shared" si="2"/>
        <v>Avskrivninger</v>
      </c>
      <c r="K11" s="20"/>
      <c r="L11" s="11"/>
      <c r="M11" s="11" t="str">
        <f t="shared" si="0"/>
        <v>Avskrivninger</v>
      </c>
      <c r="N11" s="20">
        <f t="shared" si="1"/>
        <v>-160000</v>
      </c>
      <c r="O11" s="11"/>
      <c r="P11" s="20">
        <f>K11-N11</f>
        <v>160000</v>
      </c>
    </row>
    <row r="12" spans="1:16" x14ac:dyDescent="0.25">
      <c r="A12" s="15" t="s">
        <v>33</v>
      </c>
      <c r="B12" s="22"/>
      <c r="C12" s="22">
        <f>-B21*H12</f>
        <v>-42000</v>
      </c>
      <c r="D12" s="22">
        <f>-B23*H12</f>
        <v>-33600</v>
      </c>
      <c r="E12" s="20" t="s">
        <v>34</v>
      </c>
      <c r="F12" s="21"/>
      <c r="G12" s="21"/>
      <c r="H12" s="19">
        <v>0.06</v>
      </c>
      <c r="I12" s="11"/>
      <c r="J12" s="11" t="str">
        <f t="shared" si="2"/>
        <v>Renter</v>
      </c>
      <c r="K12" s="20">
        <f>D12</f>
        <v>-33600</v>
      </c>
      <c r="L12" s="11"/>
      <c r="M12" s="11" t="str">
        <f t="shared" si="0"/>
        <v>Renter</v>
      </c>
      <c r="N12" s="20">
        <f t="shared" si="1"/>
        <v>-33600</v>
      </c>
      <c r="O12" s="11"/>
      <c r="P12" s="20"/>
    </row>
    <row r="13" spans="1:16" x14ac:dyDescent="0.25">
      <c r="A13" s="11" t="s">
        <v>35</v>
      </c>
      <c r="B13" s="20"/>
      <c r="C13" s="20">
        <f>SUM(C9:C12)</f>
        <v>158000</v>
      </c>
      <c r="D13" s="20">
        <f>SUM(D9:D12)</f>
        <v>346400</v>
      </c>
      <c r="E13" s="20" t="s">
        <v>36</v>
      </c>
      <c r="F13" s="21"/>
      <c r="G13" s="21"/>
      <c r="H13" s="14"/>
      <c r="I13" s="11"/>
      <c r="J13" s="11" t="str">
        <f t="shared" si="2"/>
        <v>Skattbart overskudd</v>
      </c>
      <c r="K13" s="20"/>
      <c r="L13" s="11"/>
      <c r="M13" s="11" t="str">
        <f t="shared" si="0"/>
        <v>Skattbart overskudd</v>
      </c>
      <c r="N13" s="20">
        <f t="shared" si="1"/>
        <v>346400</v>
      </c>
      <c r="O13" s="11"/>
      <c r="P13" s="20"/>
    </row>
    <row r="14" spans="1:16" x14ac:dyDescent="0.25">
      <c r="A14" s="23" t="s">
        <v>37</v>
      </c>
      <c r="B14" s="20"/>
      <c r="C14" s="20">
        <f>-C13*$H$14</f>
        <v>-34760</v>
      </c>
      <c r="D14" s="20">
        <f>-D13*$H$14</f>
        <v>-76208</v>
      </c>
      <c r="E14" s="20" t="s">
        <v>38</v>
      </c>
      <c r="F14" s="21"/>
      <c r="G14" s="21"/>
      <c r="H14" s="19">
        <v>0.22</v>
      </c>
      <c r="I14" s="11"/>
      <c r="J14" s="15" t="str">
        <f t="shared" si="2"/>
        <v>Skatt</v>
      </c>
      <c r="K14" s="22">
        <f>D14</f>
        <v>-76208</v>
      </c>
      <c r="L14" s="14"/>
      <c r="M14" s="15" t="str">
        <f t="shared" si="0"/>
        <v>Skatt</v>
      </c>
      <c r="N14" s="22">
        <f t="shared" si="1"/>
        <v>-76208</v>
      </c>
      <c r="O14" s="11"/>
      <c r="P14" s="20"/>
    </row>
    <row r="15" spans="1:16" x14ac:dyDescent="0.25">
      <c r="A15" s="23" t="s">
        <v>39</v>
      </c>
      <c r="B15" s="20"/>
      <c r="C15" s="20">
        <f>C13+C14</f>
        <v>123240</v>
      </c>
      <c r="D15" s="20">
        <f>D13+D14</f>
        <v>270192</v>
      </c>
      <c r="E15" s="20" t="s">
        <v>40</v>
      </c>
      <c r="F15" s="21"/>
      <c r="G15" s="21"/>
      <c r="H15" s="19"/>
      <c r="I15" s="11"/>
      <c r="J15" s="11" t="str">
        <f t="shared" si="2"/>
        <v>Resultat etter skatt</v>
      </c>
      <c r="K15" s="20">
        <v>0</v>
      </c>
      <c r="L15" s="14"/>
      <c r="M15" s="11" t="str">
        <f t="shared" si="0"/>
        <v>Resultat etter skatt</v>
      </c>
      <c r="N15" s="20">
        <f t="shared" si="1"/>
        <v>270192</v>
      </c>
      <c r="O15" s="11"/>
      <c r="P15" s="20"/>
    </row>
    <row r="16" spans="1:16" x14ac:dyDescent="0.25">
      <c r="A16" s="23" t="s">
        <v>41</v>
      </c>
      <c r="B16" s="20">
        <v>700000</v>
      </c>
      <c r="C16" s="20">
        <f>B22</f>
        <v>-140000</v>
      </c>
      <c r="D16" s="20">
        <f>B22</f>
        <v>-140000</v>
      </c>
      <c r="E16" s="20" t="s">
        <v>42</v>
      </c>
      <c r="F16" s="21"/>
      <c r="G16" s="21"/>
      <c r="H16" s="14"/>
      <c r="I16" s="11"/>
      <c r="J16" s="11" t="str">
        <f>A16</f>
        <v>Lånebeløp/avdrag</v>
      </c>
      <c r="K16" s="20">
        <f>D16</f>
        <v>-140000</v>
      </c>
      <c r="L16" s="14"/>
      <c r="M16" s="11" t="str">
        <f t="shared" si="0"/>
        <v>Lånebeløp/avdrag</v>
      </c>
      <c r="N16" s="20"/>
      <c r="O16" s="11"/>
      <c r="P16" s="20">
        <f t="shared" ref="P16:P17" si="3">K16-N16</f>
        <v>-140000</v>
      </c>
    </row>
    <row r="17" spans="1:16" x14ac:dyDescent="0.25">
      <c r="A17" s="15" t="s">
        <v>43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20" t="s">
        <v>44</v>
      </c>
      <c r="F17" s="21"/>
      <c r="G17" s="21"/>
      <c r="H17" s="19">
        <v>0.15</v>
      </c>
      <c r="I17" s="11"/>
      <c r="J17" s="15" t="str">
        <f>A17</f>
        <v>Endring arbeidskapital</v>
      </c>
      <c r="K17" s="22">
        <f>D17</f>
        <v>-30000</v>
      </c>
      <c r="L17" s="14"/>
      <c r="M17" s="15" t="str">
        <f t="shared" si="0"/>
        <v>Endring arbeidskapital</v>
      </c>
      <c r="N17" s="22"/>
      <c r="O17" s="14"/>
      <c r="P17" s="21">
        <f t="shared" si="3"/>
        <v>-30000</v>
      </c>
    </row>
    <row r="18" spans="1:16" x14ac:dyDescent="0.25">
      <c r="A18" s="31" t="s">
        <v>45</v>
      </c>
      <c r="B18" s="20"/>
      <c r="C18" s="20"/>
      <c r="D18" s="20"/>
      <c r="E18" s="20"/>
      <c r="F18" s="21"/>
      <c r="G18" s="21"/>
      <c r="H18" s="14"/>
      <c r="I18" s="11"/>
      <c r="J18" s="15" t="s">
        <v>46</v>
      </c>
      <c r="K18" s="22">
        <f>SUM(K9:K17)</f>
        <v>260192</v>
      </c>
      <c r="L18" s="14"/>
      <c r="M18" s="15" t="s">
        <v>39</v>
      </c>
      <c r="N18" s="22">
        <f>N15</f>
        <v>270192</v>
      </c>
      <c r="O18" s="14"/>
      <c r="P18" s="21">
        <f>SUM(P11:P17)</f>
        <v>-10000</v>
      </c>
    </row>
    <row r="19" spans="1:16" ht="15.75" thickBot="1" x14ac:dyDescent="0.3">
      <c r="A19" s="32"/>
      <c r="B19" s="24">
        <f>SUM(B7:B18)</f>
        <v>-450000</v>
      </c>
      <c r="C19" s="24">
        <f>C9+C10+C12+C14+C16+C17</f>
        <v>153240</v>
      </c>
      <c r="D19" s="24">
        <f>D9+D10+D12+D14+D16+D17</f>
        <v>260192</v>
      </c>
      <c r="E19" s="24" t="s">
        <v>47</v>
      </c>
      <c r="F19" s="21"/>
      <c r="G19" s="21"/>
      <c r="H19" s="14"/>
      <c r="I19" s="11"/>
      <c r="J19" s="11"/>
      <c r="K19" s="11"/>
      <c r="L19" s="14"/>
      <c r="M19" s="11"/>
      <c r="N19" s="11"/>
      <c r="O19" s="14"/>
      <c r="P19" s="14"/>
    </row>
    <row r="20" spans="1:16" ht="15.75" thickTop="1" x14ac:dyDescent="0.25">
      <c r="A20" s="11"/>
      <c r="B20" s="20"/>
      <c r="C20" s="20"/>
      <c r="D20" s="20"/>
      <c r="E20" s="20"/>
      <c r="F20" s="21"/>
      <c r="G20" s="21"/>
      <c r="H20" s="14"/>
      <c r="I20" s="11"/>
      <c r="J20" s="11" t="str">
        <f>M18</f>
        <v>Resultat etter skatt</v>
      </c>
      <c r="K20" s="20"/>
      <c r="L20" s="14"/>
      <c r="M20" s="20">
        <f>N18</f>
        <v>270192</v>
      </c>
      <c r="N20" s="11"/>
      <c r="O20" s="11"/>
      <c r="P20" s="11"/>
    </row>
    <row r="21" spans="1:16" x14ac:dyDescent="0.25">
      <c r="A21" s="11" t="s">
        <v>48</v>
      </c>
      <c r="B21" s="20">
        <v>700000</v>
      </c>
      <c r="C21" s="20"/>
      <c r="D21" s="20"/>
      <c r="E21" s="20"/>
      <c r="F21" s="21"/>
      <c r="G21" s="21"/>
      <c r="H21" s="14"/>
      <c r="I21" s="11"/>
      <c r="J21" s="20" t="str">
        <f>A11</f>
        <v>Avskrivninger</v>
      </c>
      <c r="K21" s="20">
        <f>-D11</f>
        <v>160000</v>
      </c>
      <c r="L21" s="14"/>
      <c r="M21" s="20"/>
      <c r="N21" s="20"/>
      <c r="O21" s="20"/>
      <c r="P21" s="11"/>
    </row>
    <row r="22" spans="1:16" x14ac:dyDescent="0.25">
      <c r="A22" s="11" t="s">
        <v>49</v>
      </c>
      <c r="B22" s="20">
        <f>-B21/C22</f>
        <v>-140000</v>
      </c>
      <c r="C22" s="25">
        <v>5</v>
      </c>
      <c r="D22" s="20" t="s">
        <v>50</v>
      </c>
      <c r="E22" s="20"/>
      <c r="F22" s="21"/>
      <c r="G22" s="21"/>
      <c r="H22" s="14"/>
      <c r="I22" s="11"/>
      <c r="J22" s="20" t="s">
        <v>49</v>
      </c>
      <c r="K22" s="20">
        <f>D16</f>
        <v>-140000</v>
      </c>
      <c r="L22" s="14"/>
      <c r="M22" s="23"/>
      <c r="N22" s="20"/>
      <c r="O22" s="11"/>
      <c r="P22" s="11"/>
    </row>
    <row r="23" spans="1:16" x14ac:dyDescent="0.25">
      <c r="A23" s="11"/>
      <c r="B23" s="20">
        <f>B21+B22</f>
        <v>560000</v>
      </c>
      <c r="C23" s="20"/>
      <c r="D23" s="20"/>
      <c r="E23" s="20"/>
      <c r="F23" s="21"/>
      <c r="G23" s="21"/>
      <c r="H23" s="14"/>
      <c r="I23" s="11"/>
      <c r="J23" s="22" t="str">
        <f>A17</f>
        <v>Endring arbeidskapital</v>
      </c>
      <c r="K23" s="22">
        <f>D17</f>
        <v>-30000</v>
      </c>
      <c r="L23" s="14"/>
      <c r="M23" s="22">
        <f>P18</f>
        <v>-10000</v>
      </c>
      <c r="N23" s="20"/>
      <c r="O23" s="11"/>
      <c r="P23" s="11"/>
    </row>
    <row r="24" spans="1:16" ht="15.75" thickBot="1" x14ac:dyDescent="0.3">
      <c r="A24" s="11"/>
      <c r="B24" s="20"/>
      <c r="C24" s="20"/>
      <c r="D24" s="20"/>
      <c r="E24" s="20"/>
      <c r="F24" s="21"/>
      <c r="G24" s="21"/>
      <c r="H24" s="14"/>
      <c r="I24" s="11"/>
      <c r="J24" s="26" t="str">
        <f>J18</f>
        <v>Kontantstrøm etter skatt</v>
      </c>
      <c r="K24" s="27"/>
      <c r="L24" s="14"/>
      <c r="M24" s="27">
        <f>K18</f>
        <v>260192</v>
      </c>
      <c r="N24" s="20"/>
      <c r="O24" s="11"/>
      <c r="P24" s="11"/>
    </row>
    <row r="25" spans="1:16" ht="15.75" thickTop="1" x14ac:dyDescent="0.25">
      <c r="L25" s="10"/>
    </row>
    <row r="26" spans="1:16" x14ac:dyDescent="0.25">
      <c r="C26" s="28"/>
      <c r="D26" s="28"/>
    </row>
    <row r="27" spans="1:16" x14ac:dyDescent="0.25">
      <c r="B27" s="28"/>
      <c r="C27" s="28"/>
      <c r="D27" s="28"/>
    </row>
    <row r="28" spans="1:16" x14ac:dyDescent="0.25">
      <c r="B28" s="28"/>
      <c r="C28" s="28"/>
      <c r="D28" s="28"/>
    </row>
    <row r="30" spans="1:16" x14ac:dyDescent="0.25">
      <c r="C30" s="28"/>
      <c r="D30" s="28"/>
    </row>
    <row r="31" spans="1:16" x14ac:dyDescent="0.25">
      <c r="C31" s="28"/>
      <c r="D31" s="28"/>
    </row>
    <row r="32" spans="1:16" x14ac:dyDescent="0.25">
      <c r="C32" s="28"/>
      <c r="D32" s="28"/>
    </row>
    <row r="33" spans="3:4" x14ac:dyDescent="0.25">
      <c r="C33" s="28"/>
      <c r="D33" s="28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Arbeidskapital AS ALU</vt:lpstr>
      <vt:lpstr>Resultat og likviditet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2015-11-08T09:40:09Z</dcterms:created>
  <dcterms:modified xsi:type="dcterms:W3CDTF">2020-01-21T07:43:07Z</dcterms:modified>
</cp:coreProperties>
</file>