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0" windowWidth="7200" windowHeight="4980" tabRatio="936" activeTab="3"/>
  </bookViews>
  <sheets>
    <sheet name="2.5a" sheetId="1" r:id="rId1"/>
    <sheet name="2.5b" sheetId="2" r:id="rId2"/>
    <sheet name="2.5c" sheetId="3" r:id="rId3"/>
    <sheet name="2.7.a" sheetId="4" r:id="rId4"/>
    <sheet name="2.7.b" sheetId="5" r:id="rId5"/>
    <sheet name="2.7.c" sheetId="6" r:id="rId6"/>
    <sheet name="2.7.d" sheetId="7" r:id="rId7"/>
    <sheet name="2.7.e" sheetId="8" r:id="rId8"/>
  </sheets>
  <definedNames/>
  <calcPr fullCalcOnLoad="1"/>
</workbook>
</file>

<file path=xl/comments4.xml><?xml version="1.0" encoding="utf-8"?>
<comments xmlns="http://schemas.openxmlformats.org/spreadsheetml/2006/main">
  <authors>
    <author>Per Ivar Gj?rum</author>
  </authors>
  <commentList>
    <comment ref="A1" authorId="0">
      <text>
        <r>
          <rPr>
            <sz val="11"/>
            <rFont val="Times New Roman"/>
            <family val="1"/>
          </rPr>
          <t>Denne oppgaven har lignende struktur som P. Dal-eksempelet i læreboken, så du kan lese kommentarene til  regnearkene der dersom du har problemer her.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<sst xmlns="http://schemas.openxmlformats.org/spreadsheetml/2006/main" count="216" uniqueCount="58">
  <si>
    <t>Omsetning</t>
  </si>
  <si>
    <t>Arbeidskapitalprosent</t>
  </si>
  <si>
    <t>År</t>
  </si>
  <si>
    <t>Restverdi</t>
  </si>
  <si>
    <t>Prisendring</t>
  </si>
  <si>
    <t>Salgspris</t>
  </si>
  <si>
    <t>Råmaterialer</t>
  </si>
  <si>
    <t>Produksjonslønn</t>
  </si>
  <si>
    <t>Salgvolum</t>
  </si>
  <si>
    <t>Sum faste utbetalinger</t>
  </si>
  <si>
    <t>Maskiner</t>
  </si>
  <si>
    <t>akp</t>
  </si>
  <si>
    <t>Råmaterialer og innkjøpte deler</t>
  </si>
  <si>
    <t>Dekningsbidrag pr. sykkel</t>
  </si>
  <si>
    <t>Dekningsbidrag</t>
  </si>
  <si>
    <t>Faste utbetalinger</t>
  </si>
  <si>
    <t>Kontantstrøm</t>
  </si>
  <si>
    <t>Investering</t>
  </si>
  <si>
    <t xml:space="preserve">     Arbeidskapital</t>
  </si>
  <si>
    <t xml:space="preserve">     Anleggskapital/restverdi</t>
  </si>
  <si>
    <t>Avdrag</t>
  </si>
  <si>
    <t>Lånebeløp</t>
  </si>
  <si>
    <t>Nominell rentesats</t>
  </si>
  <si>
    <t>1 000 kr</t>
  </si>
  <si>
    <t>p.a.</t>
  </si>
  <si>
    <t>Løpetid</t>
  </si>
  <si>
    <t>år</t>
  </si>
  <si>
    <t>Restgjeld</t>
  </si>
  <si>
    <t>Renter</t>
  </si>
  <si>
    <t>Skattbart resultat</t>
  </si>
  <si>
    <t>Skatt</t>
  </si>
  <si>
    <t>Renter etter skatt</t>
  </si>
  <si>
    <t>c. Faste utbetalinger</t>
  </si>
  <si>
    <t>e. Arbeidskapital</t>
  </si>
  <si>
    <t>a. Produktkalkyle, kroner pr sykkel</t>
  </si>
  <si>
    <t>b. Salgsbudsjett, antall sykler</t>
  </si>
  <si>
    <t>d. Anleggskapital, 1 000 kroner</t>
  </si>
  <si>
    <t>Beholdning arbeidskapital</t>
  </si>
  <si>
    <t>Investering, arbeidskapital</t>
  </si>
  <si>
    <t>Meravskrivning</t>
  </si>
  <si>
    <t>Lån</t>
  </si>
  <si>
    <t>Reell kontantstrøm til totalkapitalen før skatt</t>
  </si>
  <si>
    <t>Nominell kontantstrøm til totalkapitalen før skatt</t>
  </si>
  <si>
    <t>Saldosats</t>
  </si>
  <si>
    <t>Skattesats</t>
  </si>
  <si>
    <t>Nominell kontantstrøm til egenkapitalen før skatt</t>
  </si>
  <si>
    <t>Bokført verdi</t>
  </si>
  <si>
    <t>Avskrivining</t>
  </si>
  <si>
    <t>Nominell kontantstrøm til totalkapitalen etter skatt</t>
  </si>
  <si>
    <t>Nominell kontantstrøm til egenkapitalen etter skatt</t>
  </si>
  <si>
    <t>Kontantstrøm lån</t>
  </si>
  <si>
    <t>Nominell pris</t>
  </si>
  <si>
    <t>Reell pris</t>
  </si>
  <si>
    <t>Spesiell prisstigning</t>
  </si>
  <si>
    <t>Generell prisstigning</t>
  </si>
  <si>
    <t>a. Produktkalkyle, kroner pr enhet</t>
  </si>
  <si>
    <t>b. Salgsbudsjett, antall enheter</t>
  </si>
  <si>
    <t>Les dette</t>
  </si>
</sst>
</file>

<file path=xl/styles.xml><?xml version="1.0" encoding="utf-8"?>
<styleSheet xmlns="http://schemas.openxmlformats.org/spreadsheetml/2006/main">
  <numFmts count="42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  <numFmt numFmtId="173" formatCode="0.0\ %"/>
    <numFmt numFmtId="174" formatCode="0.000"/>
    <numFmt numFmtId="175" formatCode="0.0000"/>
    <numFmt numFmtId="176" formatCode="_(* #,##0.0_);_(* \(#,##0.0\);_(* &quot;-&quot;??_);_(@_)"/>
    <numFmt numFmtId="177" formatCode="_(* #,##0_);_(* \(#,##0\);_(* &quot;-&quot;??_);_(@_)"/>
    <numFmt numFmtId="178" formatCode="_(* #,##0.000_);_(* \(#,##0.000\);_(* &quot;-&quot;??_);_(@_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.0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0.0%"/>
    <numFmt numFmtId="191" formatCode="_ * #,##0.0_ ;_ * \-#,##0.0_ ;_ * &quot;-&quot;??_ ;_ @_ "/>
    <numFmt numFmtId="192" formatCode="_ * #,##0_ ;_ * \-#,##0_ ;_ * &quot;-&quot;??_ ;_ @_ "/>
    <numFmt numFmtId="193" formatCode="0.00%"/>
    <numFmt numFmtId="194" formatCode="0.000%"/>
    <numFmt numFmtId="195" formatCode="0.0000%"/>
    <numFmt numFmtId="196" formatCode="0.00000%"/>
    <numFmt numFmtId="197" formatCode="0%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30" fillId="20" borderId="1" applyNumberFormat="0" applyAlignment="0" applyProtection="0"/>
    <xf numFmtId="171" fontId="0" fillId="0" borderId="0" applyFont="0" applyFill="0" applyBorder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23" borderId="1" applyNumberFormat="0" applyAlignment="0" applyProtection="0"/>
    <xf numFmtId="0" fontId="35" fillId="0" borderId="2" applyNumberFormat="0" applyFill="0" applyAlignment="0" applyProtection="0"/>
    <xf numFmtId="0" fontId="36" fillId="24" borderId="3" applyNumberFormat="0" applyAlignment="0" applyProtection="0"/>
    <xf numFmtId="0" fontId="0" fillId="25" borderId="4" applyNumberFormat="0" applyFont="0" applyAlignment="0" applyProtection="0"/>
    <xf numFmtId="0" fontId="0" fillId="0" borderId="0">
      <alignment/>
      <protection/>
    </xf>
    <xf numFmtId="0" fontId="37" fillId="26" borderId="0" applyNumberFormat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20" borderId="9" applyNumberFormat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0" fillId="0" borderId="0" xfId="0" applyNumberFormat="1" applyFont="1" applyAlignment="1">
      <alignment/>
    </xf>
    <xf numFmtId="9" fontId="1" fillId="0" borderId="0" xfId="51" applyFont="1" applyAlignment="1">
      <alignment/>
    </xf>
    <xf numFmtId="9" fontId="1" fillId="0" borderId="0" xfId="0" applyNumberFormat="1" applyFont="1" applyAlignment="1">
      <alignment/>
    </xf>
    <xf numFmtId="17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9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0" fontId="5" fillId="0" borderId="0" xfId="0" applyFont="1" applyAlignment="1">
      <alignment/>
    </xf>
    <xf numFmtId="9" fontId="0" fillId="0" borderId="0" xfId="51" applyFont="1" applyAlignment="1">
      <alignment/>
    </xf>
    <xf numFmtId="174" fontId="0" fillId="0" borderId="0" xfId="0" applyNumberFormat="1" applyAlignment="1">
      <alignment/>
    </xf>
    <xf numFmtId="3" fontId="6" fillId="0" borderId="10" xfId="44" applyNumberFormat="1" applyFont="1" applyBorder="1" applyAlignment="1">
      <alignment horizontal="left"/>
      <protection/>
    </xf>
    <xf numFmtId="3" fontId="6" fillId="0" borderId="10" xfId="44" applyNumberFormat="1" applyFont="1" applyBorder="1" applyAlignment="1">
      <alignment horizontal="right"/>
      <protection/>
    </xf>
    <xf numFmtId="3" fontId="6" fillId="0" borderId="11" xfId="44" applyNumberFormat="1" applyFont="1" applyBorder="1">
      <alignment/>
      <protection/>
    </xf>
    <xf numFmtId="0" fontId="6" fillId="0" borderId="0" xfId="44" applyFont="1" applyAlignment="1">
      <alignment horizontal="center"/>
      <protection/>
    </xf>
    <xf numFmtId="0" fontId="6" fillId="0" borderId="0" xfId="44" applyFont="1">
      <alignment/>
      <protection/>
    </xf>
    <xf numFmtId="0" fontId="0" fillId="0" borderId="0" xfId="44">
      <alignment/>
      <protection/>
    </xf>
    <xf numFmtId="192" fontId="7" fillId="0" borderId="0" xfId="35" applyNumberFormat="1" applyFont="1" applyAlignment="1">
      <alignment/>
    </xf>
    <xf numFmtId="192" fontId="6" fillId="0" borderId="0" xfId="35" applyNumberFormat="1" applyFont="1" applyAlignment="1">
      <alignment/>
    </xf>
    <xf numFmtId="9" fontId="7" fillId="0" borderId="0" xfId="50" applyFont="1" applyAlignment="1">
      <alignment/>
    </xf>
    <xf numFmtId="9" fontId="7" fillId="0" borderId="0" xfId="44" applyNumberFormat="1" applyFont="1">
      <alignment/>
      <protection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/>
    </xf>
    <xf numFmtId="3" fontId="7" fillId="0" borderId="0" xfId="0" applyNumberFormat="1" applyFont="1" applyAlignment="1">
      <alignment/>
    </xf>
    <xf numFmtId="9" fontId="7" fillId="0" borderId="0" xfId="51" applyFont="1" applyAlignment="1">
      <alignment/>
    </xf>
    <xf numFmtId="9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9" fontId="7" fillId="0" borderId="0" xfId="0" applyNumberFormat="1" applyFont="1" applyAlignment="1">
      <alignment/>
    </xf>
    <xf numFmtId="0" fontId="7" fillId="0" borderId="0" xfId="0" applyFont="1" applyAlignment="1">
      <alignment/>
    </xf>
    <xf numFmtId="9" fontId="6" fillId="0" borderId="0" xfId="51" applyFont="1" applyAlignment="1">
      <alignment/>
    </xf>
    <xf numFmtId="1" fontId="6" fillId="0" borderId="0" xfId="0" applyNumberFormat="1" applyFont="1" applyAlignment="1">
      <alignment/>
    </xf>
    <xf numFmtId="1" fontId="6" fillId="0" borderId="0" xfId="54" applyNumberFormat="1" applyFont="1" applyAlignment="1">
      <alignment/>
    </xf>
    <xf numFmtId="3" fontId="6" fillId="0" borderId="0" xfId="54" applyNumberFormat="1" applyFont="1" applyAlignment="1">
      <alignment/>
    </xf>
    <xf numFmtId="3" fontId="6" fillId="0" borderId="10" xfId="44" applyNumberFormat="1" applyFont="1" applyBorder="1" applyAlignment="1">
      <alignment horizontal="center"/>
      <protection/>
    </xf>
  </cellXfs>
  <cellStyles count="52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Comma 2" xfId="35"/>
    <cellStyle name="Dårlig" xfId="36"/>
    <cellStyle name="Forklarende tekst" xfId="37"/>
    <cellStyle name="God" xfId="38"/>
    <cellStyle name="Hyperlink" xfId="39"/>
    <cellStyle name="Inndata" xfId="40"/>
    <cellStyle name="Koblet celle" xfId="41"/>
    <cellStyle name="Kontrollcelle" xfId="42"/>
    <cellStyle name="Merknad" xfId="43"/>
    <cellStyle name="Normal 2" xfId="44"/>
    <cellStyle name="Nøytral" xfId="45"/>
    <cellStyle name="Overskrift 1" xfId="46"/>
    <cellStyle name="Overskrift 2" xfId="47"/>
    <cellStyle name="Overskrift 3" xfId="48"/>
    <cellStyle name="Overskrift 4" xfId="49"/>
    <cellStyle name="Percent 2" xfId="50"/>
    <cellStyle name="Percent" xfId="51"/>
    <cellStyle name="Tittel" xfId="52"/>
    <cellStyle name="Totalt" xfId="53"/>
    <cellStyle name="Comma" xfId="54"/>
    <cellStyle name="Comma [0]" xfId="55"/>
    <cellStyle name="Utdata" xfId="56"/>
    <cellStyle name="Uthevingsfarge1" xfId="57"/>
    <cellStyle name="Uthevingsfarge2" xfId="58"/>
    <cellStyle name="Uthevingsfarge3" xfId="59"/>
    <cellStyle name="Uthevingsfarge4" xfId="60"/>
    <cellStyle name="Uthevingsfarge5" xfId="61"/>
    <cellStyle name="Uthevingsfarge6" xfId="62"/>
    <cellStyle name="Currency" xfId="63"/>
    <cellStyle name="Currency [0]" xfId="64"/>
    <cellStyle name="Varselteks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52"/>
          <c:w val="0.74425"/>
          <c:h val="0.908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'2.5a'!$B$1</c:f>
              <c:strCache>
                <c:ptCount val="1"/>
                <c:pt idx="0">
                  <c:v>Nominell pris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'2.5a'!$A$2:$A$15</c:f>
              <c:numCache/>
            </c:numRef>
          </c:xVal>
          <c:yVal>
            <c:numRef>
              <c:f>'2.5a'!$B$2:$B$15</c:f>
              <c:numCache/>
            </c:numRef>
          </c:yVal>
          <c:smooth val="1"/>
        </c:ser>
        <c:ser>
          <c:idx val="1"/>
          <c:order val="1"/>
          <c:tx>
            <c:strRef>
              <c:f>'2.5a'!$C$1</c:f>
              <c:strCache>
                <c:ptCount val="1"/>
                <c:pt idx="0">
                  <c:v>Reell pris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'2.5a'!$A$2:$A$15</c:f>
              <c:numCache/>
            </c:numRef>
          </c:xVal>
          <c:yVal>
            <c:numRef>
              <c:f>'2.5a'!$C$2:$C$15</c:f>
              <c:numCache/>
            </c:numRef>
          </c:yVal>
          <c:smooth val="1"/>
        </c:ser>
        <c:axId val="24800275"/>
        <c:axId val="21875884"/>
      </c:scatterChart>
      <c:valAx>
        <c:axId val="24800275"/>
        <c:scaling>
          <c:orientation val="minMax"/>
          <c:max val="2021"/>
          <c:min val="200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År</a:t>
                </a:r>
              </a:p>
            </c:rich>
          </c:tx>
          <c:layout>
            <c:manualLayout>
              <c:xMode val="factor"/>
              <c:yMode val="factor"/>
              <c:x val="0.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875884"/>
        <c:crosses val="autoZero"/>
        <c:crossBetween val="midCat"/>
        <c:dispUnits/>
        <c:majorUnit val="3"/>
      </c:valAx>
      <c:valAx>
        <c:axId val="218758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Kroner</a:t>
                </a:r>
              </a:p>
            </c:rich>
          </c:tx>
          <c:layout>
            <c:manualLayout>
              <c:xMode val="factor"/>
              <c:yMode val="factor"/>
              <c:x val="0.009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80027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5525"/>
          <c:y val="0.39175"/>
          <c:w val="0.2385"/>
          <c:h val="0.14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52"/>
          <c:w val="0.745"/>
          <c:h val="0.908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'2.5b'!$B$1</c:f>
              <c:strCache>
                <c:ptCount val="1"/>
                <c:pt idx="0">
                  <c:v>Nominell pris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'2.5b'!$A$2:$A$15</c:f>
              <c:numCache/>
            </c:numRef>
          </c:xVal>
          <c:yVal>
            <c:numRef>
              <c:f>'2.5b'!$B$2:$B$15</c:f>
              <c:numCache/>
            </c:numRef>
          </c:yVal>
          <c:smooth val="1"/>
        </c:ser>
        <c:ser>
          <c:idx val="1"/>
          <c:order val="1"/>
          <c:tx>
            <c:strRef>
              <c:f>'2.5b'!$C$1</c:f>
              <c:strCache>
                <c:ptCount val="1"/>
                <c:pt idx="0">
                  <c:v>Reell pris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'2.5b'!$A$2:$A$15</c:f>
              <c:numCache/>
            </c:numRef>
          </c:xVal>
          <c:yVal>
            <c:numRef>
              <c:f>'2.5b'!$C$2:$C$15</c:f>
              <c:numCache/>
            </c:numRef>
          </c:yVal>
          <c:smooth val="1"/>
        </c:ser>
        <c:axId val="62665229"/>
        <c:axId val="27116150"/>
      </c:scatterChart>
      <c:valAx>
        <c:axId val="62665229"/>
        <c:scaling>
          <c:orientation val="minMax"/>
          <c:max val="2021"/>
          <c:min val="200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År</a:t>
                </a:r>
              </a:p>
            </c:rich>
          </c:tx>
          <c:layout>
            <c:manualLayout>
              <c:xMode val="factor"/>
              <c:yMode val="factor"/>
              <c:x val="0.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116150"/>
        <c:crosses val="autoZero"/>
        <c:crossBetween val="midCat"/>
        <c:dispUnits/>
        <c:majorUnit val="3"/>
      </c:valAx>
      <c:valAx>
        <c:axId val="271161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Kroner</a:t>
                </a:r>
              </a:p>
            </c:rich>
          </c:tx>
          <c:layout>
            <c:manualLayout>
              <c:xMode val="factor"/>
              <c:yMode val="factor"/>
              <c:x val="0.009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66522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5525"/>
          <c:y val="0.39175"/>
          <c:w val="0.2385"/>
          <c:h val="0.14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52"/>
          <c:w val="0.74425"/>
          <c:h val="0.908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'2.5c'!$B$1</c:f>
              <c:strCache>
                <c:ptCount val="1"/>
                <c:pt idx="0">
                  <c:v>Nominell pris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'2.5c'!$A$2:$A$15</c:f>
              <c:numCache/>
            </c:numRef>
          </c:xVal>
          <c:yVal>
            <c:numRef>
              <c:f>'2.5c'!$B$2:$B$15</c:f>
              <c:numCache/>
            </c:numRef>
          </c:yVal>
          <c:smooth val="1"/>
        </c:ser>
        <c:ser>
          <c:idx val="1"/>
          <c:order val="1"/>
          <c:tx>
            <c:strRef>
              <c:f>'2.5c'!$C$1</c:f>
              <c:strCache>
                <c:ptCount val="1"/>
                <c:pt idx="0">
                  <c:v>Reell pris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'2.5c'!$A$2:$A$15</c:f>
              <c:numCache/>
            </c:numRef>
          </c:xVal>
          <c:yVal>
            <c:numRef>
              <c:f>'2.5c'!$C$2:$C$15</c:f>
              <c:numCache/>
            </c:numRef>
          </c:yVal>
          <c:smooth val="1"/>
        </c:ser>
        <c:axId val="42718759"/>
        <c:axId val="48924512"/>
      </c:scatterChart>
      <c:valAx>
        <c:axId val="42718759"/>
        <c:scaling>
          <c:orientation val="minMax"/>
          <c:max val="2021"/>
          <c:min val="200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År</a:t>
                </a:r>
              </a:p>
            </c:rich>
          </c:tx>
          <c:layout>
            <c:manualLayout>
              <c:xMode val="factor"/>
              <c:yMode val="factor"/>
              <c:x val="0.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924512"/>
        <c:crosses val="autoZero"/>
        <c:crossBetween val="midCat"/>
        <c:dispUnits/>
        <c:majorUnit val="3"/>
      </c:valAx>
      <c:valAx>
        <c:axId val="489245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Kroner</a:t>
                </a:r>
              </a:p>
            </c:rich>
          </c:tx>
          <c:layout>
            <c:manualLayout>
              <c:xMode val="factor"/>
              <c:yMode val="factor"/>
              <c:x val="0.009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71875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5525"/>
          <c:y val="0.39175"/>
          <c:w val="0.2385"/>
          <c:h val="0.14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0</xdr:row>
      <xdr:rowOff>0</xdr:rowOff>
    </xdr:from>
    <xdr:to>
      <xdr:col>11</xdr:col>
      <xdr:colOff>142875</xdr:colOff>
      <xdr:row>17</xdr:row>
      <xdr:rowOff>104775</xdr:rowOff>
    </xdr:to>
    <xdr:graphicFrame>
      <xdr:nvGraphicFramePr>
        <xdr:cNvPr id="1" name="Chart 1"/>
        <xdr:cNvGraphicFramePr/>
      </xdr:nvGraphicFramePr>
      <xdr:xfrm>
        <a:off x="3086100" y="0"/>
        <a:ext cx="467677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304800</xdr:colOff>
      <xdr:row>0</xdr:row>
      <xdr:rowOff>28575</xdr:rowOff>
    </xdr:from>
    <xdr:to>
      <xdr:col>11</xdr:col>
      <xdr:colOff>104775</xdr:colOff>
      <xdr:row>17</xdr:row>
      <xdr:rowOff>133350</xdr:rowOff>
    </xdr:to>
    <xdr:graphicFrame>
      <xdr:nvGraphicFramePr>
        <xdr:cNvPr id="1" name="Chart 1"/>
        <xdr:cNvGraphicFramePr/>
      </xdr:nvGraphicFramePr>
      <xdr:xfrm>
        <a:off x="3076575" y="28575"/>
        <a:ext cx="467677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0</xdr:row>
      <xdr:rowOff>0</xdr:rowOff>
    </xdr:from>
    <xdr:to>
      <xdr:col>11</xdr:col>
      <xdr:colOff>142875</xdr:colOff>
      <xdr:row>17</xdr:row>
      <xdr:rowOff>104775</xdr:rowOff>
    </xdr:to>
    <xdr:graphicFrame>
      <xdr:nvGraphicFramePr>
        <xdr:cNvPr id="1" name="Chart 2"/>
        <xdr:cNvGraphicFramePr/>
      </xdr:nvGraphicFramePr>
      <xdr:xfrm>
        <a:off x="3114675" y="0"/>
        <a:ext cx="467677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D27" sqref="D27"/>
    </sheetView>
  </sheetViews>
  <sheetFormatPr defaultColWidth="9.140625" defaultRowHeight="12.75"/>
  <cols>
    <col min="1" max="1" width="19.28125" style="21" customWidth="1"/>
    <col min="2" max="2" width="12.7109375" style="21" customWidth="1"/>
    <col min="3" max="16384" width="9.140625" style="21" customWidth="1"/>
  </cols>
  <sheetData>
    <row r="1" spans="1:3" ht="15">
      <c r="A1" s="39" t="s">
        <v>2</v>
      </c>
      <c r="B1" s="17" t="s">
        <v>51</v>
      </c>
      <c r="C1" s="17" t="s">
        <v>52</v>
      </c>
    </row>
    <row r="2" spans="1:3" ht="15">
      <c r="A2" s="19">
        <v>2009</v>
      </c>
      <c r="B2" s="22">
        <v>5000</v>
      </c>
      <c r="C2" s="23">
        <f>B2</f>
        <v>5000</v>
      </c>
    </row>
    <row r="3" spans="1:3" ht="15">
      <c r="A3" s="19">
        <f aca="true" t="shared" si="0" ref="A3:A15">A2+1</f>
        <v>2010</v>
      </c>
      <c r="B3" s="23">
        <f aca="true" t="shared" si="1" ref="B3:B15">$B$2*(1+B$16)^($A3-$A$2)</f>
        <v>5200</v>
      </c>
      <c r="C3" s="23">
        <f aca="true" t="shared" si="2" ref="C3:C15">B3/(1+C$17)^(A3-$A$2)</f>
        <v>5000</v>
      </c>
    </row>
    <row r="4" spans="1:3" ht="15">
      <c r="A4" s="19">
        <f t="shared" si="0"/>
        <v>2011</v>
      </c>
      <c r="B4" s="23">
        <f t="shared" si="1"/>
        <v>5408.000000000001</v>
      </c>
      <c r="C4" s="23">
        <f t="shared" si="2"/>
        <v>5000</v>
      </c>
    </row>
    <row r="5" spans="1:3" ht="15">
      <c r="A5" s="19">
        <f t="shared" si="0"/>
        <v>2012</v>
      </c>
      <c r="B5" s="23">
        <f t="shared" si="1"/>
        <v>5624.320000000001</v>
      </c>
      <c r="C5" s="23">
        <f t="shared" si="2"/>
        <v>5000</v>
      </c>
    </row>
    <row r="6" spans="1:3" ht="15">
      <c r="A6" s="19">
        <f t="shared" si="0"/>
        <v>2013</v>
      </c>
      <c r="B6" s="23">
        <f t="shared" si="1"/>
        <v>5849.292800000001</v>
      </c>
      <c r="C6" s="23">
        <f t="shared" si="2"/>
        <v>5000</v>
      </c>
    </row>
    <row r="7" spans="1:3" ht="15">
      <c r="A7" s="19">
        <f t="shared" si="0"/>
        <v>2014</v>
      </c>
      <c r="B7" s="23">
        <f t="shared" si="1"/>
        <v>6083.264512000002</v>
      </c>
      <c r="C7" s="23">
        <f t="shared" si="2"/>
        <v>5000</v>
      </c>
    </row>
    <row r="8" spans="1:3" ht="15">
      <c r="A8" s="19">
        <f t="shared" si="0"/>
        <v>2015</v>
      </c>
      <c r="B8" s="23">
        <f t="shared" si="1"/>
        <v>6326.595092480002</v>
      </c>
      <c r="C8" s="23">
        <f t="shared" si="2"/>
        <v>5000</v>
      </c>
    </row>
    <row r="9" spans="1:3" ht="15">
      <c r="A9" s="19">
        <f t="shared" si="0"/>
        <v>2016</v>
      </c>
      <c r="B9" s="23">
        <f t="shared" si="1"/>
        <v>6579.658896179201</v>
      </c>
      <c r="C9" s="23">
        <f t="shared" si="2"/>
        <v>5000</v>
      </c>
    </row>
    <row r="10" spans="1:3" ht="15">
      <c r="A10" s="19">
        <f t="shared" si="0"/>
        <v>2017</v>
      </c>
      <c r="B10" s="23">
        <f t="shared" si="1"/>
        <v>6842.845252026371</v>
      </c>
      <c r="C10" s="23">
        <f t="shared" si="2"/>
        <v>5000</v>
      </c>
    </row>
    <row r="11" spans="1:3" ht="15">
      <c r="A11" s="19">
        <f t="shared" si="0"/>
        <v>2018</v>
      </c>
      <c r="B11" s="23">
        <f t="shared" si="1"/>
        <v>7116.559062107426</v>
      </c>
      <c r="C11" s="23">
        <f t="shared" si="2"/>
        <v>5000</v>
      </c>
    </row>
    <row r="12" spans="1:3" ht="15">
      <c r="A12" s="19">
        <f t="shared" si="0"/>
        <v>2019</v>
      </c>
      <c r="B12" s="23">
        <f t="shared" si="1"/>
        <v>7401.221424591723</v>
      </c>
      <c r="C12" s="23">
        <f t="shared" si="2"/>
        <v>5000</v>
      </c>
    </row>
    <row r="13" spans="1:3" ht="15">
      <c r="A13" s="19">
        <f t="shared" si="0"/>
        <v>2020</v>
      </c>
      <c r="B13" s="23">
        <f t="shared" si="1"/>
        <v>7697.270281575391</v>
      </c>
      <c r="C13" s="23">
        <f t="shared" si="2"/>
        <v>5000</v>
      </c>
    </row>
    <row r="14" spans="1:3" ht="15">
      <c r="A14" s="19">
        <f t="shared" si="0"/>
        <v>2021</v>
      </c>
      <c r="B14" s="23">
        <f t="shared" si="1"/>
        <v>8005.161092838409</v>
      </c>
      <c r="C14" s="23">
        <f t="shared" si="2"/>
        <v>5000</v>
      </c>
    </row>
    <row r="15" spans="1:3" ht="15">
      <c r="A15" s="19">
        <f t="shared" si="0"/>
        <v>2022</v>
      </c>
      <c r="B15" s="23">
        <f t="shared" si="1"/>
        <v>8325.367536551945</v>
      </c>
      <c r="C15" s="23">
        <f t="shared" si="2"/>
        <v>5000</v>
      </c>
    </row>
    <row r="16" spans="1:3" ht="15">
      <c r="A16" s="20" t="s">
        <v>53</v>
      </c>
      <c r="B16" s="24">
        <v>0.04</v>
      </c>
      <c r="C16" s="20"/>
    </row>
    <row r="17" spans="1:3" ht="15">
      <c r="A17" s="20" t="s">
        <v>54</v>
      </c>
      <c r="B17" s="20"/>
      <c r="C17" s="24">
        <v>0.04</v>
      </c>
    </row>
  </sheetData>
  <sheetProtection/>
  <printOptions gridLines="1" headings="1"/>
  <pageMargins left="0.75" right="0.75" top="1" bottom="1" header="0.5" footer="0.5"/>
  <pageSetup horizontalDpi="409" verticalDpi="409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28125" style="21" customWidth="1"/>
    <col min="2" max="2" width="13.140625" style="21" customWidth="1"/>
    <col min="3" max="16384" width="9.140625" style="21" customWidth="1"/>
  </cols>
  <sheetData>
    <row r="1" spans="1:3" ht="15">
      <c r="A1" s="39" t="s">
        <v>2</v>
      </c>
      <c r="B1" s="17" t="s">
        <v>51</v>
      </c>
      <c r="C1" s="17" t="s">
        <v>52</v>
      </c>
    </row>
    <row r="2" spans="1:3" ht="15">
      <c r="A2" s="19">
        <v>2009</v>
      </c>
      <c r="B2" s="22">
        <v>5000</v>
      </c>
      <c r="C2" s="23">
        <f>B2</f>
        <v>5000</v>
      </c>
    </row>
    <row r="3" spans="1:3" ht="15">
      <c r="A3" s="19">
        <f aca="true" t="shared" si="0" ref="A3:A15">A2+1</f>
        <v>2010</v>
      </c>
      <c r="B3" s="23">
        <f aca="true" t="shared" si="1" ref="B3:B15">$B$2*(1+B$16)^($A3-$A$2)</f>
        <v>5300</v>
      </c>
      <c r="C3" s="23">
        <f aca="true" t="shared" si="2" ref="C3:C15">B3/(1+C$17)^(A3-$A$2)</f>
        <v>5096.153846153846</v>
      </c>
    </row>
    <row r="4" spans="1:3" ht="15">
      <c r="A4" s="19">
        <f t="shared" si="0"/>
        <v>2011</v>
      </c>
      <c r="B4" s="23">
        <f t="shared" si="1"/>
        <v>5618.000000000001</v>
      </c>
      <c r="C4" s="23">
        <f t="shared" si="2"/>
        <v>5194.156804733728</v>
      </c>
    </row>
    <row r="5" spans="1:3" ht="15">
      <c r="A5" s="19">
        <f t="shared" si="0"/>
        <v>2012</v>
      </c>
      <c r="B5" s="23">
        <f t="shared" si="1"/>
        <v>5955.080000000002</v>
      </c>
      <c r="C5" s="23">
        <f t="shared" si="2"/>
        <v>5294.044435593993</v>
      </c>
    </row>
    <row r="6" spans="1:3" ht="15">
      <c r="A6" s="19">
        <f t="shared" si="0"/>
        <v>2013</v>
      </c>
      <c r="B6" s="23">
        <f t="shared" si="1"/>
        <v>6312.384800000002</v>
      </c>
      <c r="C6" s="23">
        <f t="shared" si="2"/>
        <v>5395.852982432339</v>
      </c>
    </row>
    <row r="7" spans="1:3" ht="15">
      <c r="A7" s="19">
        <f t="shared" si="0"/>
        <v>2014</v>
      </c>
      <c r="B7" s="23">
        <f t="shared" si="1"/>
        <v>6691.127888000003</v>
      </c>
      <c r="C7" s="23">
        <f t="shared" si="2"/>
        <v>5499.619385940653</v>
      </c>
    </row>
    <row r="8" spans="1:3" ht="15">
      <c r="A8" s="19">
        <f t="shared" si="0"/>
        <v>2015</v>
      </c>
      <c r="B8" s="23">
        <f t="shared" si="1"/>
        <v>7092.595561280003</v>
      </c>
      <c r="C8" s="23">
        <f t="shared" si="2"/>
        <v>5605.381297208742</v>
      </c>
    </row>
    <row r="9" spans="1:3" ht="15">
      <c r="A9" s="19">
        <f t="shared" si="0"/>
        <v>2016</v>
      </c>
      <c r="B9" s="23">
        <f t="shared" si="1"/>
        <v>7518.151294956804</v>
      </c>
      <c r="C9" s="23">
        <f t="shared" si="2"/>
        <v>5713.1770913858345</v>
      </c>
    </row>
    <row r="10" spans="1:3" ht="15">
      <c r="A10" s="19">
        <f t="shared" si="0"/>
        <v>2017</v>
      </c>
      <c r="B10" s="23">
        <f t="shared" si="1"/>
        <v>7969.240372654212</v>
      </c>
      <c r="C10" s="23">
        <f t="shared" si="2"/>
        <v>5823.045881604791</v>
      </c>
    </row>
    <row r="11" spans="1:3" ht="15">
      <c r="A11" s="19">
        <f t="shared" si="0"/>
        <v>2018</v>
      </c>
      <c r="B11" s="23">
        <f t="shared" si="1"/>
        <v>8447.394795013464</v>
      </c>
      <c r="C11" s="23">
        <f t="shared" si="2"/>
        <v>5935.027533174114</v>
      </c>
    </row>
    <row r="12" spans="1:3" ht="15">
      <c r="A12" s="19">
        <f t="shared" si="0"/>
        <v>2019</v>
      </c>
      <c r="B12" s="23">
        <f t="shared" si="1"/>
        <v>8954.238482714272</v>
      </c>
      <c r="C12" s="23">
        <f t="shared" si="2"/>
        <v>6049.162678042847</v>
      </c>
    </row>
    <row r="13" spans="1:3" ht="15">
      <c r="A13" s="19">
        <f t="shared" si="0"/>
        <v>2020</v>
      </c>
      <c r="B13" s="23">
        <f t="shared" si="1"/>
        <v>9491.49279167713</v>
      </c>
      <c r="C13" s="23">
        <f t="shared" si="2"/>
        <v>6165.492729543673</v>
      </c>
    </row>
    <row r="14" spans="1:3" ht="15">
      <c r="A14" s="19">
        <f t="shared" si="0"/>
        <v>2021</v>
      </c>
      <c r="B14" s="23">
        <f t="shared" si="1"/>
        <v>10060.982359177759</v>
      </c>
      <c r="C14" s="23">
        <f t="shared" si="2"/>
        <v>6284.059897419511</v>
      </c>
    </row>
    <row r="15" spans="1:3" ht="15">
      <c r="A15" s="19">
        <f t="shared" si="0"/>
        <v>2022</v>
      </c>
      <c r="B15" s="23">
        <f t="shared" si="1"/>
        <v>10664.641300728426</v>
      </c>
      <c r="C15" s="23">
        <f t="shared" si="2"/>
        <v>6404.907203139119</v>
      </c>
    </row>
    <row r="16" spans="1:3" ht="15">
      <c r="A16" s="20" t="s">
        <v>53</v>
      </c>
      <c r="B16" s="25">
        <v>0.06</v>
      </c>
      <c r="C16" s="20"/>
    </row>
    <row r="17" spans="1:3" ht="15">
      <c r="A17" s="20" t="s">
        <v>54</v>
      </c>
      <c r="B17" s="20"/>
      <c r="C17" s="25">
        <v>0.04</v>
      </c>
    </row>
  </sheetData>
  <sheetProtection/>
  <printOptions gridLines="1" headings="1"/>
  <pageMargins left="0.75" right="0.75" top="1" bottom="1" header="0.5" footer="0.5"/>
  <pageSetup horizontalDpi="409" verticalDpi="409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28125" style="21" customWidth="1"/>
    <col min="2" max="2" width="13.140625" style="21" customWidth="1"/>
    <col min="3" max="16384" width="9.140625" style="21" customWidth="1"/>
  </cols>
  <sheetData>
    <row r="1" spans="1:3" ht="15">
      <c r="A1" s="39" t="s">
        <v>2</v>
      </c>
      <c r="B1" s="17" t="s">
        <v>51</v>
      </c>
      <c r="C1" s="17" t="s">
        <v>52</v>
      </c>
    </row>
    <row r="2" spans="1:3" ht="15">
      <c r="A2" s="19">
        <v>2009</v>
      </c>
      <c r="B2" s="22">
        <v>5000</v>
      </c>
      <c r="C2" s="23">
        <f>B2</f>
        <v>5000</v>
      </c>
    </row>
    <row r="3" spans="1:3" ht="15">
      <c r="A3" s="19">
        <f>A2+1</f>
        <v>2010</v>
      </c>
      <c r="B3" s="23">
        <f>$B$2*(1+B$16)^($A3-$A$2)</f>
        <v>5050</v>
      </c>
      <c r="C3" s="23">
        <f>B3/(1+C$17)^(A3-$A$2)</f>
        <v>4809.523809523809</v>
      </c>
    </row>
    <row r="4" spans="1:3" ht="15">
      <c r="A4" s="19">
        <f aca="true" t="shared" si="0" ref="A4:A15">A3+1</f>
        <v>2011</v>
      </c>
      <c r="B4" s="23">
        <f aca="true" t="shared" si="1" ref="B4:B15">$B$2*(1+B$16)^($A4-$A$2)</f>
        <v>5100.5</v>
      </c>
      <c r="C4" s="23">
        <f aca="true" t="shared" si="2" ref="C4:C15">B4/(1+C$17)^(A4-$A$2)</f>
        <v>4626.303854875283</v>
      </c>
    </row>
    <row r="5" spans="1:3" ht="15">
      <c r="A5" s="19">
        <f t="shared" si="0"/>
        <v>2012</v>
      </c>
      <c r="B5" s="23">
        <f t="shared" si="1"/>
        <v>5151.504999999999</v>
      </c>
      <c r="C5" s="23">
        <f t="shared" si="2"/>
        <v>4450.063708022891</v>
      </c>
    </row>
    <row r="6" spans="1:3" ht="15">
      <c r="A6" s="19">
        <f t="shared" si="0"/>
        <v>2013</v>
      </c>
      <c r="B6" s="23">
        <f t="shared" si="1"/>
        <v>5203.02005</v>
      </c>
      <c r="C6" s="23">
        <f t="shared" si="2"/>
        <v>4280.537471526782</v>
      </c>
    </row>
    <row r="7" spans="1:3" ht="15">
      <c r="A7" s="19">
        <f t="shared" si="0"/>
        <v>2014</v>
      </c>
      <c r="B7" s="23">
        <f t="shared" si="1"/>
        <v>5255.0502504999995</v>
      </c>
      <c r="C7" s="23">
        <f t="shared" si="2"/>
        <v>4117.46937737338</v>
      </c>
    </row>
    <row r="8" spans="1:3" ht="15">
      <c r="A8" s="19">
        <f t="shared" si="0"/>
        <v>2015</v>
      </c>
      <c r="B8" s="23">
        <f t="shared" si="1"/>
        <v>5307.600753005001</v>
      </c>
      <c r="C8" s="23">
        <f t="shared" si="2"/>
        <v>3960.6134010924907</v>
      </c>
    </row>
    <row r="9" spans="1:3" ht="15">
      <c r="A9" s="19">
        <f t="shared" si="0"/>
        <v>2016</v>
      </c>
      <c r="B9" s="23">
        <f t="shared" si="1"/>
        <v>5360.676760535049</v>
      </c>
      <c r="C9" s="23">
        <f t="shared" si="2"/>
        <v>3809.732890574679</v>
      </c>
    </row>
    <row r="10" spans="1:3" ht="15">
      <c r="A10" s="19">
        <f t="shared" si="0"/>
        <v>2017</v>
      </c>
      <c r="B10" s="23">
        <f t="shared" si="1"/>
        <v>5414.283528140401</v>
      </c>
      <c r="C10" s="23">
        <f t="shared" si="2"/>
        <v>3664.600209028979</v>
      </c>
    </row>
    <row r="11" spans="1:3" ht="15">
      <c r="A11" s="19">
        <f t="shared" si="0"/>
        <v>2018</v>
      </c>
      <c r="B11" s="23">
        <f t="shared" si="1"/>
        <v>5468.426363421806</v>
      </c>
      <c r="C11" s="23">
        <f t="shared" si="2"/>
        <v>3524.996391542161</v>
      </c>
    </row>
    <row r="12" spans="1:3" ht="15">
      <c r="A12" s="19">
        <f t="shared" si="0"/>
        <v>2019</v>
      </c>
      <c r="B12" s="23">
        <f t="shared" si="1"/>
        <v>5523.110627056024</v>
      </c>
      <c r="C12" s="23">
        <f t="shared" si="2"/>
        <v>3390.710814721507</v>
      </c>
    </row>
    <row r="13" spans="1:3" ht="15">
      <c r="A13" s="19">
        <f t="shared" si="0"/>
        <v>2020</v>
      </c>
      <c r="B13" s="23">
        <f t="shared" si="1"/>
        <v>5578.3417333265825</v>
      </c>
      <c r="C13" s="23">
        <f t="shared" si="2"/>
        <v>3261.540878922591</v>
      </c>
    </row>
    <row r="14" spans="1:3" ht="15">
      <c r="A14" s="19">
        <f t="shared" si="0"/>
        <v>2021</v>
      </c>
      <c r="B14" s="23">
        <f t="shared" si="1"/>
        <v>5634.125150659849</v>
      </c>
      <c r="C14" s="23">
        <f t="shared" si="2"/>
        <v>3137.291702582684</v>
      </c>
    </row>
    <row r="15" spans="1:3" ht="15">
      <c r="A15" s="19">
        <f t="shared" si="0"/>
        <v>2022</v>
      </c>
      <c r="B15" s="23">
        <f t="shared" si="1"/>
        <v>5690.466402166448</v>
      </c>
      <c r="C15" s="23">
        <f t="shared" si="2"/>
        <v>3017.775828198581</v>
      </c>
    </row>
    <row r="16" spans="1:3" ht="15">
      <c r="A16" s="20" t="s">
        <v>53</v>
      </c>
      <c r="B16" s="24">
        <v>0.01</v>
      </c>
      <c r="C16" s="20"/>
    </row>
    <row r="17" spans="1:3" ht="15">
      <c r="A17" s="20" t="s">
        <v>54</v>
      </c>
      <c r="B17" s="20"/>
      <c r="C17" s="24">
        <v>0.05</v>
      </c>
    </row>
  </sheetData>
  <sheetProtection/>
  <printOptions gridLines="1" headings="1"/>
  <pageMargins left="0.75" right="0.75" top="1" bottom="1" header="0.5" footer="0.5"/>
  <pageSetup horizontalDpi="409" verticalDpi="409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6"/>
  <sheetViews>
    <sheetView tabSelected="1" zoomScalePageLayoutView="0" workbookViewId="0" topLeftCell="A1">
      <selection activeCell="I3" sqref="I3"/>
    </sheetView>
  </sheetViews>
  <sheetFormatPr defaultColWidth="9.140625" defaultRowHeight="12.75"/>
  <cols>
    <col min="1" max="1" width="38.00390625" style="0" customWidth="1"/>
    <col min="2" max="3" width="9.140625" style="0" customWidth="1"/>
    <col min="4" max="4" width="8.00390625" style="0" customWidth="1"/>
    <col min="5" max="5" width="9.140625" style="0" customWidth="1"/>
    <col min="6" max="6" width="9.7109375" style="0" customWidth="1"/>
    <col min="7" max="7" width="4.57421875" style="0" customWidth="1"/>
    <col min="8" max="8" width="8.421875" style="0" customWidth="1"/>
    <col min="9" max="9" width="10.421875" style="0" customWidth="1"/>
    <col min="10" max="10" width="13.28125" style="0" bestFit="1" customWidth="1"/>
    <col min="11" max="11" width="10.7109375" style="0" bestFit="1" customWidth="1"/>
    <col min="12" max="12" width="10.28125" style="0" bestFit="1" customWidth="1"/>
  </cols>
  <sheetData>
    <row r="1" ht="39" customHeight="1">
      <c r="A1" s="34" t="s">
        <v>57</v>
      </c>
    </row>
    <row r="2" spans="1:5" ht="15">
      <c r="A2" s="26" t="s">
        <v>55</v>
      </c>
      <c r="B2" s="27"/>
      <c r="C2" s="27"/>
      <c r="D2" s="27"/>
      <c r="E2" s="27"/>
    </row>
    <row r="3" spans="1:5" ht="15">
      <c r="A3" s="27" t="s">
        <v>5</v>
      </c>
      <c r="B3" s="28">
        <v>920</v>
      </c>
      <c r="C3" s="29"/>
      <c r="D3" s="27"/>
      <c r="E3" s="27"/>
    </row>
    <row r="4" spans="1:5" ht="15">
      <c r="A4" s="26" t="s">
        <v>12</v>
      </c>
      <c r="B4" s="28">
        <v>-200</v>
      </c>
      <c r="C4" s="30"/>
      <c r="D4" s="27"/>
      <c r="E4" s="27"/>
    </row>
    <row r="5" spans="1:5" ht="15">
      <c r="A5" s="27" t="s">
        <v>7</v>
      </c>
      <c r="B5" s="28">
        <v>-250</v>
      </c>
      <c r="C5" s="30"/>
      <c r="D5" s="27"/>
      <c r="E5" s="27"/>
    </row>
    <row r="6" spans="1:5" ht="15">
      <c r="A6" s="26" t="s">
        <v>13</v>
      </c>
      <c r="B6" s="31">
        <f>SUM(B3:B5)</f>
        <v>470</v>
      </c>
      <c r="C6" s="27"/>
      <c r="D6" s="27"/>
      <c r="E6" s="27"/>
    </row>
    <row r="7" spans="1:6" ht="15">
      <c r="A7" s="27"/>
      <c r="B7" s="27"/>
      <c r="C7" s="27"/>
      <c r="D7" s="27"/>
      <c r="E7" s="27"/>
      <c r="F7" s="4"/>
    </row>
    <row r="8" spans="1:5" ht="15">
      <c r="A8" s="26" t="s">
        <v>56</v>
      </c>
      <c r="B8" s="27"/>
      <c r="C8" s="32" t="s">
        <v>2</v>
      </c>
      <c r="D8" s="27"/>
      <c r="E8" s="27"/>
    </row>
    <row r="9" spans="1:5" ht="15">
      <c r="A9" s="16"/>
      <c r="B9" s="17">
        <v>2011</v>
      </c>
      <c r="C9" s="17">
        <f>B9+1</f>
        <v>2012</v>
      </c>
      <c r="D9" s="17">
        <f>C9+1</f>
        <v>2013</v>
      </c>
      <c r="E9" s="27"/>
    </row>
    <row r="10" spans="1:5" ht="15">
      <c r="A10" s="27" t="s">
        <v>8</v>
      </c>
      <c r="B10" s="28">
        <v>4500</v>
      </c>
      <c r="C10" s="28">
        <v>5000</v>
      </c>
      <c r="D10" s="28">
        <v>4000</v>
      </c>
      <c r="E10" s="27"/>
    </row>
    <row r="11" spans="1:5" ht="15">
      <c r="A11" s="27" t="s">
        <v>1</v>
      </c>
      <c r="B11" s="33">
        <v>0.1</v>
      </c>
      <c r="C11" s="27"/>
      <c r="D11" s="27"/>
      <c r="E11" s="27"/>
    </row>
    <row r="12" spans="1:6" ht="15">
      <c r="A12" s="27"/>
      <c r="B12" s="27"/>
      <c r="C12" s="27"/>
      <c r="D12" s="27"/>
      <c r="E12" s="27"/>
      <c r="F12" s="9"/>
    </row>
    <row r="13" spans="1:5" ht="15">
      <c r="A13" s="26" t="s">
        <v>32</v>
      </c>
      <c r="B13" s="28">
        <v>-1100</v>
      </c>
      <c r="C13" s="30"/>
      <c r="D13" s="31"/>
      <c r="E13" s="31"/>
    </row>
    <row r="14" spans="1:5" ht="15">
      <c r="A14" s="27"/>
      <c r="B14" s="27"/>
      <c r="C14" s="27"/>
      <c r="D14" s="27"/>
      <c r="E14" s="27"/>
    </row>
    <row r="15" spans="1:5" ht="15">
      <c r="A15" s="26" t="s">
        <v>36</v>
      </c>
      <c r="B15" s="26"/>
      <c r="C15" s="27"/>
      <c r="D15" s="27"/>
      <c r="E15" s="27"/>
    </row>
    <row r="16" spans="1:5" ht="15">
      <c r="A16" s="27" t="s">
        <v>10</v>
      </c>
      <c r="B16" s="28">
        <v>-2800</v>
      </c>
      <c r="C16" s="27"/>
      <c r="D16" s="27"/>
      <c r="E16" s="27"/>
    </row>
    <row r="17" spans="1:5" ht="15">
      <c r="A17" s="27" t="s">
        <v>3</v>
      </c>
      <c r="B17" s="28">
        <v>700</v>
      </c>
      <c r="C17" s="30"/>
      <c r="D17" s="27"/>
      <c r="E17" s="27"/>
    </row>
    <row r="18" spans="1:5" ht="15">
      <c r="A18" s="27"/>
      <c r="B18" s="34"/>
      <c r="C18" s="27"/>
      <c r="D18" s="32" t="s">
        <v>2</v>
      </c>
      <c r="E18" s="27"/>
    </row>
    <row r="19" spans="1:5" ht="15">
      <c r="A19" s="16" t="s">
        <v>33</v>
      </c>
      <c r="B19" s="17">
        <f>B9-1</f>
        <v>2010</v>
      </c>
      <c r="C19" s="17">
        <f>B19+1</f>
        <v>2011</v>
      </c>
      <c r="D19" s="17">
        <f>C19+1</f>
        <v>2012</v>
      </c>
      <c r="E19" s="17">
        <f>D19+1</f>
        <v>2013</v>
      </c>
    </row>
    <row r="20" spans="1:5" ht="15">
      <c r="A20" s="27" t="s">
        <v>0</v>
      </c>
      <c r="B20" s="31"/>
      <c r="C20" s="31">
        <f>$B$3*B10/1000</f>
        <v>4140</v>
      </c>
      <c r="D20" s="31">
        <f>B3*(1+C3)*C10/1000</f>
        <v>4600</v>
      </c>
      <c r="E20" s="31">
        <f>B3*(1+C3)^2*D10/1000</f>
        <v>3680</v>
      </c>
    </row>
    <row r="21" spans="1:5" ht="15">
      <c r="A21" s="27" t="s">
        <v>37</v>
      </c>
      <c r="B21" s="31">
        <f>C20*$B$11</f>
        <v>414</v>
      </c>
      <c r="C21" s="31">
        <f>D20*$B$11</f>
        <v>460</v>
      </c>
      <c r="D21" s="31">
        <f>E20*$B$11</f>
        <v>368</v>
      </c>
      <c r="E21" s="31">
        <f>F20*$B$11</f>
        <v>0</v>
      </c>
    </row>
    <row r="22" spans="1:6" ht="15">
      <c r="A22" s="26" t="s">
        <v>38</v>
      </c>
      <c r="B22" s="31">
        <f>(B20-C20)*$B$11</f>
        <v>-414</v>
      </c>
      <c r="C22" s="31">
        <f>(C20-D20)*$B$11</f>
        <v>-46</v>
      </c>
      <c r="D22" s="31">
        <f>(D20-E20)*$B$11</f>
        <v>92</v>
      </c>
      <c r="E22" s="31">
        <f>(E20-F20)*$B$11</f>
        <v>368</v>
      </c>
      <c r="F22" s="2"/>
    </row>
    <row r="23" spans="1:5" ht="15">
      <c r="A23" s="27"/>
      <c r="B23" s="27"/>
      <c r="C23" s="27"/>
      <c r="D23" s="27"/>
      <c r="E23" s="27"/>
    </row>
    <row r="24" spans="1:5" ht="15">
      <c r="A24" s="27"/>
      <c r="B24" s="27"/>
      <c r="C24" s="27"/>
      <c r="D24" s="27"/>
      <c r="E24" s="27"/>
    </row>
    <row r="25" spans="1:5" ht="15">
      <c r="A25" s="27"/>
      <c r="B25" s="27"/>
      <c r="C25" s="27"/>
      <c r="D25" s="32" t="s">
        <v>2</v>
      </c>
      <c r="E25" s="27"/>
    </row>
    <row r="26" spans="1:5" ht="15">
      <c r="A26" s="16"/>
      <c r="B26" s="17">
        <f>B19</f>
        <v>2010</v>
      </c>
      <c r="C26" s="17">
        <f>C19</f>
        <v>2011</v>
      </c>
      <c r="D26" s="17">
        <f>D19</f>
        <v>2012</v>
      </c>
      <c r="E26" s="17">
        <f>E19</f>
        <v>2013</v>
      </c>
    </row>
    <row r="27" spans="1:5" ht="15">
      <c r="A27" s="27" t="s">
        <v>0</v>
      </c>
      <c r="B27" s="31"/>
      <c r="C27" s="31">
        <f aca="true" t="shared" si="0" ref="C27:E29">$B3*B$10/1000</f>
        <v>4140</v>
      </c>
      <c r="D27" s="31">
        <f t="shared" si="0"/>
        <v>4600</v>
      </c>
      <c r="E27" s="31">
        <f t="shared" si="0"/>
        <v>3680</v>
      </c>
    </row>
    <row r="28" spans="1:5" ht="15">
      <c r="A28" s="27" t="s">
        <v>6</v>
      </c>
      <c r="B28" s="31"/>
      <c r="C28" s="31">
        <f t="shared" si="0"/>
        <v>-900</v>
      </c>
      <c r="D28" s="31">
        <f t="shared" si="0"/>
        <v>-1000</v>
      </c>
      <c r="E28" s="31">
        <f t="shared" si="0"/>
        <v>-800</v>
      </c>
    </row>
    <row r="29" spans="1:5" ht="15">
      <c r="A29" s="27" t="s">
        <v>7</v>
      </c>
      <c r="B29" s="31"/>
      <c r="C29" s="31">
        <f t="shared" si="0"/>
        <v>-1125</v>
      </c>
      <c r="D29" s="31">
        <f t="shared" si="0"/>
        <v>-1250</v>
      </c>
      <c r="E29" s="31">
        <f t="shared" si="0"/>
        <v>-1000</v>
      </c>
    </row>
    <row r="30" spans="1:5" ht="15">
      <c r="A30" s="27" t="s">
        <v>14</v>
      </c>
      <c r="B30" s="31"/>
      <c r="C30" s="31">
        <f>SUM(C27:C29)</f>
        <v>2115</v>
      </c>
      <c r="D30" s="31">
        <f>SUM(D27:D29)</f>
        <v>2350</v>
      </c>
      <c r="E30" s="31">
        <f>SUM(E27:E29)</f>
        <v>1880</v>
      </c>
    </row>
    <row r="31" spans="1:5" ht="15">
      <c r="A31" s="27" t="s">
        <v>15</v>
      </c>
      <c r="B31" s="31"/>
      <c r="C31" s="31">
        <f>$B$13</f>
        <v>-1100</v>
      </c>
      <c r="D31" s="31">
        <f>$B$13</f>
        <v>-1100</v>
      </c>
      <c r="E31" s="31">
        <f>$B$13</f>
        <v>-1100</v>
      </c>
    </row>
    <row r="32" spans="1:5" ht="15">
      <c r="A32" s="27" t="s">
        <v>17</v>
      </c>
      <c r="B32" s="31"/>
      <c r="C32" s="31"/>
      <c r="D32" s="31"/>
      <c r="E32" s="31"/>
    </row>
    <row r="33" spans="1:5" ht="15">
      <c r="A33" s="26" t="s">
        <v>18</v>
      </c>
      <c r="B33" s="31">
        <f>B22</f>
        <v>-414</v>
      </c>
      <c r="C33" s="31">
        <f>C22</f>
        <v>-46</v>
      </c>
      <c r="D33" s="31">
        <f>D22</f>
        <v>92</v>
      </c>
      <c r="E33" s="31">
        <f>E22</f>
        <v>368</v>
      </c>
    </row>
    <row r="34" spans="1:5" ht="15">
      <c r="A34" s="26" t="s">
        <v>19</v>
      </c>
      <c r="B34" s="31">
        <f>B16</f>
        <v>-2800</v>
      </c>
      <c r="C34" s="31"/>
      <c r="D34" s="31"/>
      <c r="E34" s="31">
        <f>B17</f>
        <v>700</v>
      </c>
    </row>
    <row r="35" spans="1:6" ht="15.75" thickBot="1">
      <c r="A35" s="18" t="s">
        <v>41</v>
      </c>
      <c r="B35" s="18">
        <f>SUM(B30:B34)</f>
        <v>-3214</v>
      </c>
      <c r="C35" s="18">
        <f>SUM(C30:C34)</f>
        <v>969</v>
      </c>
      <c r="D35" s="18">
        <f>SUM(D30:D34)</f>
        <v>1342</v>
      </c>
      <c r="E35" s="18">
        <f>SUM(E30:E34)</f>
        <v>1848</v>
      </c>
      <c r="F35" s="8"/>
    </row>
    <row r="36" ht="13.5" thickTop="1"/>
    <row r="41" spans="9:11" ht="12.75">
      <c r="I41" s="8"/>
      <c r="K41" s="10"/>
    </row>
    <row r="43" spans="9:12" ht="12.75">
      <c r="I43" s="2"/>
      <c r="J43" s="2"/>
      <c r="K43" s="2"/>
      <c r="L43" s="2"/>
    </row>
    <row r="44" spans="9:12" ht="12.75">
      <c r="I44" s="2"/>
      <c r="J44" s="2"/>
      <c r="K44" s="2"/>
      <c r="L44" s="2"/>
    </row>
    <row r="45" spans="8:12" ht="12.75">
      <c r="H45" s="1"/>
      <c r="I45" s="2"/>
      <c r="J45" s="2"/>
      <c r="K45" s="2"/>
      <c r="L45" s="2"/>
    </row>
    <row r="46" spans="8:12" ht="12.75">
      <c r="H46" s="1"/>
      <c r="I46" s="2"/>
      <c r="J46" s="2"/>
      <c r="K46" s="2"/>
      <c r="L46" s="2"/>
    </row>
    <row r="47" spans="9:12" ht="12.75">
      <c r="I47" s="2"/>
      <c r="J47" s="2"/>
      <c r="K47" s="2"/>
      <c r="L47" s="2"/>
    </row>
    <row r="49" ht="12.75">
      <c r="K49" s="12"/>
    </row>
    <row r="51" spans="9:12" ht="12.75">
      <c r="I51" s="2"/>
      <c r="J51" s="2"/>
      <c r="K51" s="2"/>
      <c r="L51" s="2"/>
    </row>
    <row r="52" spans="9:12" ht="12.75">
      <c r="I52" s="2"/>
      <c r="J52" s="2"/>
      <c r="K52" s="2"/>
      <c r="L52" s="2"/>
    </row>
    <row r="53" spans="9:12" ht="12.75">
      <c r="I53" s="2"/>
      <c r="J53" s="2"/>
      <c r="K53" s="2"/>
      <c r="L53" s="2"/>
    </row>
    <row r="54" spans="9:12" ht="12.75">
      <c r="I54" s="2"/>
      <c r="J54" s="2"/>
      <c r="K54" s="2"/>
      <c r="L54" s="2"/>
    </row>
    <row r="55" spans="9:12" ht="12.75">
      <c r="I55" s="2"/>
      <c r="J55" s="2"/>
      <c r="K55" s="2"/>
      <c r="L55" s="2"/>
    </row>
    <row r="56" spans="9:12" ht="12.75">
      <c r="I56" s="2"/>
      <c r="J56" s="2"/>
      <c r="K56" s="2"/>
      <c r="L56" s="2"/>
    </row>
    <row r="57" spans="8:12" ht="12.75">
      <c r="H57" s="1"/>
      <c r="I57" s="2"/>
      <c r="J57" s="2"/>
      <c r="K57" s="2"/>
      <c r="L57" s="2"/>
    </row>
    <row r="58" spans="8:12" ht="12.75">
      <c r="H58" s="1"/>
      <c r="I58" s="2"/>
      <c r="J58" s="2"/>
      <c r="K58" s="2"/>
      <c r="L58" s="2"/>
    </row>
    <row r="59" spans="9:12" ht="12.75">
      <c r="I59" s="2"/>
      <c r="J59" s="2"/>
      <c r="K59" s="2"/>
      <c r="L59" s="2"/>
    </row>
    <row r="61" ht="12.75">
      <c r="I61" s="8"/>
    </row>
    <row r="64" ht="12.75">
      <c r="H64" s="13"/>
    </row>
    <row r="65" ht="12.75">
      <c r="H65" s="1"/>
    </row>
    <row r="66" ht="12.75">
      <c r="H66" s="1"/>
    </row>
  </sheetData>
  <sheetProtection/>
  <printOptions gridLines="1"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0"/>
  <sheetViews>
    <sheetView zoomScalePageLayoutView="0" workbookViewId="0" topLeftCell="A1">
      <selection activeCell="F39" sqref="F39"/>
    </sheetView>
  </sheetViews>
  <sheetFormatPr defaultColWidth="9.140625" defaultRowHeight="12.75"/>
  <cols>
    <col min="1" max="1" width="42.8515625" style="0" customWidth="1"/>
    <col min="2" max="3" width="9.140625" style="0" customWidth="1"/>
    <col min="4" max="4" width="8.00390625" style="0" customWidth="1"/>
    <col min="5" max="5" width="9.140625" style="0" customWidth="1"/>
    <col min="6" max="6" width="9.7109375" style="0" customWidth="1"/>
    <col min="7" max="7" width="4.57421875" style="0" customWidth="1"/>
    <col min="8" max="8" width="10.421875" style="0" customWidth="1"/>
    <col min="9" max="9" width="13.28125" style="0" bestFit="1" customWidth="1"/>
    <col min="10" max="10" width="10.7109375" style="0" bestFit="1" customWidth="1"/>
    <col min="11" max="11" width="10.28125" style="0" bestFit="1" customWidth="1"/>
  </cols>
  <sheetData>
    <row r="1" spans="1:5" ht="15">
      <c r="A1" s="27" t="s">
        <v>4</v>
      </c>
      <c r="B1" s="29">
        <v>0.04</v>
      </c>
      <c r="C1" s="27"/>
      <c r="D1" s="27"/>
      <c r="E1" s="27"/>
    </row>
    <row r="2" spans="1:5" ht="15" hidden="1">
      <c r="A2" s="26" t="s">
        <v>34</v>
      </c>
      <c r="B2" s="27"/>
      <c r="C2" s="27"/>
      <c r="D2" s="27"/>
      <c r="E2" s="27"/>
    </row>
    <row r="3" spans="1:5" ht="15" hidden="1">
      <c r="A3" s="27" t="s">
        <v>5</v>
      </c>
      <c r="B3" s="31">
        <f>'2.7.a'!B3</f>
        <v>920</v>
      </c>
      <c r="C3" s="27"/>
      <c r="D3" s="27"/>
      <c r="E3" s="27"/>
    </row>
    <row r="4" spans="1:5" ht="15" hidden="1">
      <c r="A4" s="26" t="s">
        <v>12</v>
      </c>
      <c r="B4" s="31">
        <f>'2.7.a'!B4</f>
        <v>-200</v>
      </c>
      <c r="C4" s="30"/>
      <c r="D4" s="27"/>
      <c r="E4" s="27"/>
    </row>
    <row r="5" spans="1:5" ht="15" hidden="1">
      <c r="A5" s="27" t="s">
        <v>7</v>
      </c>
      <c r="B5" s="31">
        <f>'2.7.a'!B5</f>
        <v>-250</v>
      </c>
      <c r="C5" s="30"/>
      <c r="D5" s="27"/>
      <c r="E5" s="27"/>
    </row>
    <row r="6" spans="1:5" ht="15" hidden="1">
      <c r="A6" s="26" t="s">
        <v>13</v>
      </c>
      <c r="B6" s="31">
        <f>'2.7.a'!B6</f>
        <v>470</v>
      </c>
      <c r="C6" s="27"/>
      <c r="D6" s="27"/>
      <c r="E6" s="27"/>
    </row>
    <row r="7" spans="1:6" ht="15" hidden="1">
      <c r="A7" s="27"/>
      <c r="B7" s="27"/>
      <c r="C7" s="27"/>
      <c r="D7" s="27"/>
      <c r="E7" s="27"/>
      <c r="F7" s="4"/>
    </row>
    <row r="8" spans="1:5" ht="15" hidden="1">
      <c r="A8" s="26" t="s">
        <v>35</v>
      </c>
      <c r="B8" s="27"/>
      <c r="C8" s="32" t="s">
        <v>2</v>
      </c>
      <c r="D8" s="27"/>
      <c r="E8" s="27"/>
    </row>
    <row r="9" spans="1:5" ht="15" hidden="1">
      <c r="A9" s="27"/>
      <c r="B9" s="27">
        <f>'2.7.a'!B9</f>
        <v>2011</v>
      </c>
      <c r="C9" s="27">
        <f>'2.7.a'!C9</f>
        <v>2012</v>
      </c>
      <c r="D9" s="27">
        <f>'2.7.a'!D9</f>
        <v>2013</v>
      </c>
      <c r="E9" s="27"/>
    </row>
    <row r="10" spans="1:5" ht="15" hidden="1">
      <c r="A10" s="27" t="s">
        <v>8</v>
      </c>
      <c r="B10" s="27">
        <f>'2.7.a'!B10</f>
        <v>4500</v>
      </c>
      <c r="C10" s="27">
        <f>'2.7.a'!C10</f>
        <v>5000</v>
      </c>
      <c r="D10" s="27">
        <f>'2.7.a'!D10</f>
        <v>4000</v>
      </c>
      <c r="E10" s="27"/>
    </row>
    <row r="11" spans="1:5" ht="15" hidden="1">
      <c r="A11" s="27" t="s">
        <v>11</v>
      </c>
      <c r="B11" s="35">
        <f>'2.7.a'!B11</f>
        <v>0.1</v>
      </c>
      <c r="C11" s="27"/>
      <c r="D11" s="27"/>
      <c r="E11" s="27"/>
    </row>
    <row r="12" spans="1:6" ht="15" hidden="1">
      <c r="A12" s="27"/>
      <c r="B12" s="27"/>
      <c r="C12" s="27"/>
      <c r="D12" s="27"/>
      <c r="E12" s="27"/>
      <c r="F12" s="9"/>
    </row>
    <row r="13" spans="1:5" ht="15" hidden="1">
      <c r="A13" s="27" t="s">
        <v>9</v>
      </c>
      <c r="B13" s="31">
        <v>-1100</v>
      </c>
      <c r="C13" s="30"/>
      <c r="D13" s="31"/>
      <c r="E13" s="31"/>
    </row>
    <row r="14" spans="1:5" ht="15" hidden="1">
      <c r="A14" s="27"/>
      <c r="B14" s="27"/>
      <c r="C14" s="27"/>
      <c r="D14" s="27"/>
      <c r="E14" s="27"/>
    </row>
    <row r="15" spans="1:5" ht="15" hidden="1">
      <c r="A15" s="26" t="s">
        <v>36</v>
      </c>
      <c r="B15" s="26"/>
      <c r="C15" s="27"/>
      <c r="D15" s="27"/>
      <c r="E15" s="27"/>
    </row>
    <row r="16" spans="1:5" ht="15" hidden="1">
      <c r="A16" s="27" t="s">
        <v>10</v>
      </c>
      <c r="B16" s="31">
        <f>'2.7.a'!B16</f>
        <v>-2800</v>
      </c>
      <c r="C16" s="27"/>
      <c r="D16" s="27"/>
      <c r="E16" s="27"/>
    </row>
    <row r="17" spans="1:5" ht="15" hidden="1">
      <c r="A17" s="27" t="s">
        <v>3</v>
      </c>
      <c r="B17" s="31">
        <f>'2.7.a'!B17</f>
        <v>700</v>
      </c>
      <c r="C17" s="30"/>
      <c r="D17" s="27"/>
      <c r="E17" s="27"/>
    </row>
    <row r="18" spans="1:5" ht="15">
      <c r="A18" s="27"/>
      <c r="B18" s="34"/>
      <c r="C18" s="27"/>
      <c r="D18" s="32" t="s">
        <v>2</v>
      </c>
      <c r="E18" s="27"/>
    </row>
    <row r="19" spans="1:5" ht="15">
      <c r="A19" s="26" t="s">
        <v>33</v>
      </c>
      <c r="B19" s="17">
        <f>B9-1</f>
        <v>2010</v>
      </c>
      <c r="C19" s="17">
        <f>B19+1</f>
        <v>2011</v>
      </c>
      <c r="D19" s="17">
        <f>C19+1</f>
        <v>2012</v>
      </c>
      <c r="E19" s="17">
        <f>D19+1</f>
        <v>2013</v>
      </c>
    </row>
    <row r="20" spans="1:5" ht="15">
      <c r="A20" s="27" t="s">
        <v>0</v>
      </c>
      <c r="B20" s="31"/>
      <c r="C20" s="31">
        <f>$B$3*B10/1000</f>
        <v>4140</v>
      </c>
      <c r="D20" s="31">
        <f>B3*(1+B1)*C10/1000</f>
        <v>4784</v>
      </c>
      <c r="E20" s="31">
        <f>B3*(1+B1)^2*D10/1000</f>
        <v>3980.2880000000005</v>
      </c>
    </row>
    <row r="21" spans="1:5" ht="15">
      <c r="A21" s="27" t="s">
        <v>37</v>
      </c>
      <c r="B21" s="31">
        <f>C20*$B$11</f>
        <v>414</v>
      </c>
      <c r="C21" s="31">
        <f>D20*$B$11</f>
        <v>478.40000000000003</v>
      </c>
      <c r="D21" s="31">
        <f>E20*$B$11</f>
        <v>398.02880000000005</v>
      </c>
      <c r="E21" s="31">
        <f>F20*$B$11</f>
        <v>0</v>
      </c>
    </row>
    <row r="22" spans="1:5" ht="15">
      <c r="A22" s="26" t="s">
        <v>38</v>
      </c>
      <c r="B22" s="31">
        <f>(B20-C20)*$B$11</f>
        <v>-414</v>
      </c>
      <c r="C22" s="31">
        <f>(C20-D20)*$B$11</f>
        <v>-64.4</v>
      </c>
      <c r="D22" s="31">
        <f>(D20-E20)*$B$11</f>
        <v>80.37119999999996</v>
      </c>
      <c r="E22" s="31">
        <f>(E20-F20)*$B$11</f>
        <v>398.02880000000005</v>
      </c>
    </row>
    <row r="23" spans="1:5" ht="15">
      <c r="A23" s="27"/>
      <c r="B23" s="27"/>
      <c r="C23" s="27"/>
      <c r="D23" s="27"/>
      <c r="E23" s="27"/>
    </row>
    <row r="24" spans="1:5" ht="15">
      <c r="A24" s="27"/>
      <c r="B24" s="27"/>
      <c r="C24" s="27"/>
      <c r="D24" s="32" t="s">
        <v>2</v>
      </c>
      <c r="E24" s="27"/>
    </row>
    <row r="25" spans="1:5" ht="15">
      <c r="A25" s="27"/>
      <c r="B25" s="17">
        <f>B19</f>
        <v>2010</v>
      </c>
      <c r="C25" s="17">
        <f>C19</f>
        <v>2011</v>
      </c>
      <c r="D25" s="17">
        <f>D19</f>
        <v>2012</v>
      </c>
      <c r="E25" s="17">
        <f>E19</f>
        <v>2013</v>
      </c>
    </row>
    <row r="26" spans="1:5" ht="15">
      <c r="A26" s="27" t="s">
        <v>0</v>
      </c>
      <c r="B26" s="31"/>
      <c r="C26" s="31">
        <f>$B3*B$10/1000</f>
        <v>4140</v>
      </c>
      <c r="D26" s="31">
        <f>D20</f>
        <v>4784</v>
      </c>
      <c r="E26" s="31">
        <f>E20</f>
        <v>3980.2880000000005</v>
      </c>
    </row>
    <row r="27" spans="1:5" ht="15">
      <c r="A27" s="27" t="s">
        <v>6</v>
      </c>
      <c r="B27" s="31"/>
      <c r="C27" s="31">
        <f>$B4*B$10/1000</f>
        <v>-900</v>
      </c>
      <c r="D27" s="31">
        <f>B4*C10*(1+B1)/1000</f>
        <v>-1040</v>
      </c>
      <c r="E27" s="31">
        <f>$B4*D$10*(1+B1)^2/1000</f>
        <v>-865.2800000000001</v>
      </c>
    </row>
    <row r="28" spans="1:5" ht="15">
      <c r="A28" s="27" t="s">
        <v>7</v>
      </c>
      <c r="B28" s="31"/>
      <c r="C28" s="31">
        <f>$B5*B$10/1000</f>
        <v>-1125</v>
      </c>
      <c r="D28" s="31">
        <f>$B5*C$10*(1+B1)/1000</f>
        <v>-1300</v>
      </c>
      <c r="E28" s="31">
        <f>$B5*D$10*(1+B1)^2/1000</f>
        <v>-1081.6000000000001</v>
      </c>
    </row>
    <row r="29" spans="1:5" ht="15">
      <c r="A29" s="27" t="s">
        <v>14</v>
      </c>
      <c r="B29" s="31"/>
      <c r="C29" s="31">
        <f>SUM(C26:C28)</f>
        <v>2115</v>
      </c>
      <c r="D29" s="31">
        <f>SUM(D26:D28)</f>
        <v>2444</v>
      </c>
      <c r="E29" s="31">
        <f>SUM(E26:E28)</f>
        <v>2033.4080000000001</v>
      </c>
    </row>
    <row r="30" spans="1:5" ht="15">
      <c r="A30" s="27" t="s">
        <v>15</v>
      </c>
      <c r="B30" s="31"/>
      <c r="C30" s="31">
        <f>$B$13</f>
        <v>-1100</v>
      </c>
      <c r="D30" s="31">
        <f>$B$13*(1+B1)</f>
        <v>-1144</v>
      </c>
      <c r="E30" s="31">
        <f>D30*(1+B1)</f>
        <v>-1189.76</v>
      </c>
    </row>
    <row r="31" spans="1:5" ht="15">
      <c r="A31" s="27" t="s">
        <v>17</v>
      </c>
      <c r="B31" s="31"/>
      <c r="C31" s="31"/>
      <c r="D31" s="31"/>
      <c r="E31" s="31"/>
    </row>
    <row r="32" spans="1:5" ht="15">
      <c r="A32" s="26" t="s">
        <v>18</v>
      </c>
      <c r="B32" s="31">
        <f>B22</f>
        <v>-414</v>
      </c>
      <c r="C32" s="31">
        <f>C22</f>
        <v>-64.4</v>
      </c>
      <c r="D32" s="31">
        <f>D22</f>
        <v>80.37119999999996</v>
      </c>
      <c r="E32" s="31">
        <f>E22</f>
        <v>398.02880000000005</v>
      </c>
    </row>
    <row r="33" spans="1:5" ht="15">
      <c r="A33" s="26" t="s">
        <v>19</v>
      </c>
      <c r="B33" s="31">
        <f>B16</f>
        <v>-2800</v>
      </c>
      <c r="C33" s="31"/>
      <c r="D33" s="31"/>
      <c r="E33" s="31">
        <f>B17*(1+B1)^2</f>
        <v>757.1200000000001</v>
      </c>
    </row>
    <row r="34" spans="1:6" ht="15.75" thickBot="1">
      <c r="A34" s="18" t="s">
        <v>42</v>
      </c>
      <c r="B34" s="18">
        <f>SUM(B29:B33)</f>
        <v>-3214</v>
      </c>
      <c r="C34" s="18">
        <f>SUM(C29:C33)</f>
        <v>950.6</v>
      </c>
      <c r="D34" s="18">
        <f>SUM(D29:D33)</f>
        <v>1380.3712</v>
      </c>
      <c r="E34" s="18">
        <f>SUM(E29:E33)</f>
        <v>1998.7968000000003</v>
      </c>
      <c r="F34" s="8"/>
    </row>
    <row r="35" ht="13.5" thickTop="1"/>
    <row r="40" spans="8:10" ht="12.75">
      <c r="H40" s="8"/>
      <c r="J40" s="10"/>
    </row>
    <row r="42" spans="8:11" ht="12.75">
      <c r="H42" s="2"/>
      <c r="I42" s="2"/>
      <c r="J42" s="2"/>
      <c r="K42" s="2"/>
    </row>
    <row r="43" spans="8:11" ht="12.75">
      <c r="H43" s="2"/>
      <c r="I43" s="2"/>
      <c r="J43" s="2"/>
      <c r="K43" s="2"/>
    </row>
    <row r="44" spans="8:11" ht="12.75">
      <c r="H44" s="2"/>
      <c r="I44" s="2"/>
      <c r="J44" s="2"/>
      <c r="K44" s="2"/>
    </row>
    <row r="45" spans="8:11" ht="12.75">
      <c r="H45" s="2"/>
      <c r="I45" s="2"/>
      <c r="J45" s="2"/>
      <c r="K45" s="2"/>
    </row>
    <row r="46" spans="8:11" ht="12.75">
      <c r="H46" s="2"/>
      <c r="I46" s="2"/>
      <c r="J46" s="2"/>
      <c r="K46" s="2"/>
    </row>
    <row r="48" ht="12.75">
      <c r="J48" s="12"/>
    </row>
    <row r="50" spans="8:11" ht="12.75">
      <c r="H50" s="2"/>
      <c r="I50" s="2"/>
      <c r="J50" s="2"/>
      <c r="K50" s="2"/>
    </row>
    <row r="51" spans="8:11" ht="12.75">
      <c r="H51" s="2"/>
      <c r="I51" s="2"/>
      <c r="J51" s="2"/>
      <c r="K51" s="2"/>
    </row>
    <row r="52" spans="8:11" ht="12.75">
      <c r="H52" s="2"/>
      <c r="I52" s="2"/>
      <c r="J52" s="2"/>
      <c r="K52" s="2"/>
    </row>
    <row r="53" spans="8:11" ht="12.75">
      <c r="H53" s="2"/>
      <c r="I53" s="2"/>
      <c r="J53" s="2"/>
      <c r="K53" s="2"/>
    </row>
    <row r="54" spans="8:11" ht="12.75">
      <c r="H54" s="2"/>
      <c r="I54" s="2"/>
      <c r="J54" s="2"/>
      <c r="K54" s="2"/>
    </row>
    <row r="55" spans="8:11" ht="12.75">
      <c r="H55" s="2"/>
      <c r="I55" s="2"/>
      <c r="J55" s="2"/>
      <c r="K55" s="2"/>
    </row>
    <row r="56" spans="8:11" ht="12.75">
      <c r="H56" s="2"/>
      <c r="I56" s="2"/>
      <c r="J56" s="2"/>
      <c r="K56" s="2"/>
    </row>
    <row r="57" spans="8:11" ht="12.75">
      <c r="H57" s="2"/>
      <c r="I57" s="2"/>
      <c r="J57" s="2"/>
      <c r="K57" s="2"/>
    </row>
    <row r="58" spans="8:11" ht="12.75">
      <c r="H58" s="2"/>
      <c r="I58" s="2"/>
      <c r="J58" s="2"/>
      <c r="K58" s="2"/>
    </row>
    <row r="60" ht="12.75">
      <c r="H60" s="8"/>
    </row>
  </sheetData>
  <sheetProtection/>
  <printOptions gridLines="1"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23">
      <selection activeCell="F46" sqref="F46"/>
    </sheetView>
  </sheetViews>
  <sheetFormatPr defaultColWidth="9.140625" defaultRowHeight="12.75"/>
  <cols>
    <col min="1" max="1" width="41.421875" style="0" customWidth="1"/>
    <col min="2" max="2" width="9.140625" style="0" customWidth="1"/>
    <col min="3" max="3" width="9.7109375" style="0" bestFit="1" customWidth="1"/>
    <col min="4" max="4" width="8.00390625" style="0" customWidth="1"/>
    <col min="5" max="5" width="9.140625" style="0" customWidth="1"/>
    <col min="6" max="6" width="9.7109375" style="0" customWidth="1"/>
    <col min="7" max="7" width="4.57421875" style="0" customWidth="1"/>
    <col min="8" max="8" width="26.421875" style="0" customWidth="1"/>
    <col min="9" max="9" width="10.421875" style="0" customWidth="1"/>
    <col min="10" max="10" width="13.28125" style="0" bestFit="1" customWidth="1"/>
    <col min="11" max="11" width="10.7109375" style="0" bestFit="1" customWidth="1"/>
    <col min="12" max="12" width="10.28125" style="0" bestFit="1" customWidth="1"/>
  </cols>
  <sheetData>
    <row r="1" spans="1:3" ht="12.75" hidden="1">
      <c r="A1" s="1" t="s">
        <v>34</v>
      </c>
      <c r="C1" t="s">
        <v>4</v>
      </c>
    </row>
    <row r="2" spans="1:3" ht="12.75" hidden="1">
      <c r="A2" t="s">
        <v>5</v>
      </c>
      <c r="B2" s="5">
        <f>'2.7.a'!B3</f>
        <v>920</v>
      </c>
      <c r="C2" s="6">
        <v>0.04</v>
      </c>
    </row>
    <row r="3" spans="1:3" ht="12.75" hidden="1">
      <c r="A3" s="1" t="s">
        <v>12</v>
      </c>
      <c r="B3" s="5">
        <f>'2.7.a'!B4</f>
        <v>-200</v>
      </c>
      <c r="C3" s="11">
        <f>C2</f>
        <v>0.04</v>
      </c>
    </row>
    <row r="4" spans="1:3" ht="12.75" hidden="1">
      <c r="A4" t="s">
        <v>7</v>
      </c>
      <c r="B4" s="5">
        <f>'2.7.a'!B5</f>
        <v>-250</v>
      </c>
      <c r="C4" s="11">
        <f>C2</f>
        <v>0.04</v>
      </c>
    </row>
    <row r="5" spans="1:2" ht="12.75" hidden="1">
      <c r="A5" s="1" t="s">
        <v>13</v>
      </c>
      <c r="B5" s="5">
        <f>'2.7.a'!B6</f>
        <v>470</v>
      </c>
    </row>
    <row r="6" ht="12.75" hidden="1">
      <c r="F6" s="4"/>
    </row>
    <row r="7" spans="1:3" ht="12.75" hidden="1">
      <c r="A7" s="1" t="s">
        <v>35</v>
      </c>
      <c r="C7" s="10" t="s">
        <v>2</v>
      </c>
    </row>
    <row r="8" spans="2:4" ht="12.75" hidden="1">
      <c r="B8" s="9">
        <f>'2.7.a'!B9</f>
        <v>2011</v>
      </c>
      <c r="C8" s="9">
        <f>'2.7.a'!C9</f>
        <v>2012</v>
      </c>
      <c r="D8" s="9">
        <f>'2.7.a'!D9</f>
        <v>2013</v>
      </c>
    </row>
    <row r="9" spans="1:4" ht="12.75" hidden="1">
      <c r="A9" t="s">
        <v>8</v>
      </c>
      <c r="B9" s="9">
        <f>'2.7.a'!B10</f>
        <v>4500</v>
      </c>
      <c r="C9" s="9">
        <f>'2.7.a'!C10</f>
        <v>5000</v>
      </c>
      <c r="D9" s="9">
        <f>'2.7.a'!D10</f>
        <v>4000</v>
      </c>
    </row>
    <row r="10" spans="1:2" ht="12.75" hidden="1">
      <c r="A10" t="s">
        <v>11</v>
      </c>
      <c r="B10" s="14">
        <f>'2.7.a'!B11</f>
        <v>0.1</v>
      </c>
    </row>
    <row r="11" spans="2:6" ht="12.75" hidden="1">
      <c r="B11" s="9"/>
      <c r="C11" s="9"/>
      <c r="D11" s="9"/>
      <c r="E11" s="9"/>
      <c r="F11" s="9"/>
    </row>
    <row r="12" spans="1:5" ht="12.75" hidden="1">
      <c r="A12" s="9" t="s">
        <v>9</v>
      </c>
      <c r="B12" s="5">
        <v>-1100</v>
      </c>
      <c r="C12" s="11">
        <f>C2</f>
        <v>0.04</v>
      </c>
      <c r="D12" s="5"/>
      <c r="E12" s="5"/>
    </row>
    <row r="13" ht="12.75" hidden="1"/>
    <row r="14" spans="1:2" ht="12.75" hidden="1">
      <c r="A14" s="1" t="s">
        <v>36</v>
      </c>
      <c r="B14" s="1"/>
    </row>
    <row r="15" spans="1:2" ht="12.75" hidden="1">
      <c r="A15" t="s">
        <v>10</v>
      </c>
      <c r="B15" s="5">
        <f>'2.7.a'!B16</f>
        <v>-2800</v>
      </c>
    </row>
    <row r="16" spans="1:3" ht="12.75" hidden="1">
      <c r="A16" t="s">
        <v>3</v>
      </c>
      <c r="B16" s="5">
        <f>'2.7.a'!B17</f>
        <v>700</v>
      </c>
      <c r="C16" s="11">
        <f>C2</f>
        <v>0.04</v>
      </c>
    </row>
    <row r="17" spans="2:4" ht="12.75" hidden="1">
      <c r="B17" s="4"/>
      <c r="D17" s="10" t="s">
        <v>2</v>
      </c>
    </row>
    <row r="18" spans="1:5" ht="12.75" hidden="1">
      <c r="A18" s="1" t="s">
        <v>33</v>
      </c>
      <c r="B18">
        <f>B8-1</f>
        <v>2010</v>
      </c>
      <c r="C18">
        <f>B18+1</f>
        <v>2011</v>
      </c>
      <c r="D18">
        <f>C18+1</f>
        <v>2012</v>
      </c>
      <c r="E18">
        <f>D18+1</f>
        <v>2013</v>
      </c>
    </row>
    <row r="19" spans="1:5" ht="12.75" hidden="1">
      <c r="A19" t="s">
        <v>0</v>
      </c>
      <c r="B19" s="2"/>
      <c r="C19" s="2">
        <f>$B$2*B9/1000</f>
        <v>4140</v>
      </c>
      <c r="D19" s="2">
        <f>B2*(1+C2)*C9/1000</f>
        <v>4784</v>
      </c>
      <c r="E19" s="2">
        <f>B2*(1+C2)^2*D9/1000</f>
        <v>3980.2880000000005</v>
      </c>
    </row>
    <row r="20" spans="1:5" ht="12.75" hidden="1">
      <c r="A20" t="s">
        <v>37</v>
      </c>
      <c r="B20" s="2">
        <f>C19*$B$10</f>
        <v>414</v>
      </c>
      <c r="C20" s="2">
        <f>D19*$B$10</f>
        <v>478.40000000000003</v>
      </c>
      <c r="D20" s="2">
        <f>E19*$B$10</f>
        <v>398.02880000000005</v>
      </c>
      <c r="E20" s="2">
        <f>F19*$B$10</f>
        <v>0</v>
      </c>
    </row>
    <row r="21" spans="1:5" ht="12.75" hidden="1">
      <c r="A21" s="1" t="s">
        <v>38</v>
      </c>
      <c r="B21" s="2">
        <f>(B19-C19)*$B$10</f>
        <v>-414</v>
      </c>
      <c r="C21" s="2">
        <f>(C19-D19)*$B$10</f>
        <v>-64.4</v>
      </c>
      <c r="D21" s="2">
        <f>(D19-E19)*$B$10</f>
        <v>80.37119999999996</v>
      </c>
      <c r="E21" s="2">
        <f>(E19-F19)*$B$10</f>
        <v>398.02880000000005</v>
      </c>
    </row>
    <row r="22" ht="12.75" hidden="1"/>
    <row r="23" spans="1:5" ht="15">
      <c r="A23" s="27" t="s">
        <v>21</v>
      </c>
      <c r="B23" s="28">
        <v>1500</v>
      </c>
      <c r="C23" s="26" t="s">
        <v>23</v>
      </c>
      <c r="D23" s="27"/>
      <c r="E23" s="27"/>
    </row>
    <row r="24" spans="1:5" ht="15">
      <c r="A24" s="27" t="s">
        <v>22</v>
      </c>
      <c r="B24" s="33">
        <v>0.06</v>
      </c>
      <c r="C24" s="27" t="s">
        <v>24</v>
      </c>
      <c r="D24" s="27"/>
      <c r="E24" s="27"/>
    </row>
    <row r="25" spans="1:5" ht="15">
      <c r="A25" s="27" t="s">
        <v>25</v>
      </c>
      <c r="B25" s="34">
        <v>3</v>
      </c>
      <c r="C25" s="27" t="s">
        <v>26</v>
      </c>
      <c r="D25" s="27"/>
      <c r="E25" s="27"/>
    </row>
    <row r="26" spans="1:5" ht="15">
      <c r="A26" s="27"/>
      <c r="B26" s="27"/>
      <c r="C26" s="27"/>
      <c r="D26" s="32" t="s">
        <v>2</v>
      </c>
      <c r="E26" s="27"/>
    </row>
    <row r="27" spans="1:5" ht="15">
      <c r="A27" s="27"/>
      <c r="B27" s="17">
        <f>B18</f>
        <v>2010</v>
      </c>
      <c r="C27" s="17">
        <f>C18</f>
        <v>2011</v>
      </c>
      <c r="D27" s="17">
        <f>D18</f>
        <v>2012</v>
      </c>
      <c r="E27" s="17">
        <f>E18</f>
        <v>2013</v>
      </c>
    </row>
    <row r="28" spans="1:5" ht="15">
      <c r="A28" s="27" t="str">
        <f>A23</f>
        <v>Lånebeløp</v>
      </c>
      <c r="B28" s="31">
        <f>B23</f>
        <v>1500</v>
      </c>
      <c r="C28" s="31"/>
      <c r="D28" s="31"/>
      <c r="E28" s="31"/>
    </row>
    <row r="29" spans="1:6" ht="15">
      <c r="A29" s="27" t="s">
        <v>20</v>
      </c>
      <c r="B29" s="31"/>
      <c r="C29" s="31">
        <f>C32-C31</f>
        <v>-471.1647191858266</v>
      </c>
      <c r="D29" s="31">
        <f>D32-D31</f>
        <v>-499.4346023369762</v>
      </c>
      <c r="E29" s="31">
        <f>E32-E31</f>
        <v>-529.4006784771948</v>
      </c>
      <c r="F29" s="2"/>
    </row>
    <row r="30" spans="1:5" ht="15">
      <c r="A30" s="27" t="s">
        <v>27</v>
      </c>
      <c r="B30" s="31">
        <f>B28</f>
        <v>1500</v>
      </c>
      <c r="C30" s="31">
        <f>B30+C29</f>
        <v>1028.8352808141735</v>
      </c>
      <c r="D30" s="31">
        <f>C30+D29</f>
        <v>529.4006784771973</v>
      </c>
      <c r="E30" s="31">
        <f>D30+E29</f>
        <v>2.5011104298755527E-12</v>
      </c>
    </row>
    <row r="31" spans="1:5" ht="15">
      <c r="A31" s="27" t="s">
        <v>28</v>
      </c>
      <c r="B31" s="31"/>
      <c r="C31" s="31">
        <f>-B30*$B$24</f>
        <v>-90</v>
      </c>
      <c r="D31" s="31">
        <f>-C30*$B$24</f>
        <v>-61.73011684885041</v>
      </c>
      <c r="E31" s="31">
        <f>-D30*$B$24</f>
        <v>-31.764040708631835</v>
      </c>
    </row>
    <row r="32" spans="1:5" ht="15">
      <c r="A32" s="26" t="s">
        <v>50</v>
      </c>
      <c r="B32" s="31">
        <f>B28+B29+B31</f>
        <v>1500</v>
      </c>
      <c r="C32" s="31">
        <f>PMT(B24,B25,B23)</f>
        <v>-561.1647191858266</v>
      </c>
      <c r="D32" s="31">
        <f>C32</f>
        <v>-561.1647191858266</v>
      </c>
      <c r="E32" s="31">
        <f>D32</f>
        <v>-561.1647191858266</v>
      </c>
    </row>
    <row r="33" spans="1:5" ht="15">
      <c r="A33" s="27"/>
      <c r="B33" s="27"/>
      <c r="C33" s="27"/>
      <c r="D33" s="27"/>
      <c r="E33" s="27"/>
    </row>
    <row r="34" spans="1:5" ht="15">
      <c r="A34" s="27"/>
      <c r="B34" s="27"/>
      <c r="C34" s="27"/>
      <c r="D34" s="32" t="s">
        <v>2</v>
      </c>
      <c r="E34" s="27"/>
    </row>
    <row r="35" spans="1:5" ht="15">
      <c r="A35" s="27"/>
      <c r="B35" s="17">
        <f>B18</f>
        <v>2010</v>
      </c>
      <c r="C35" s="17">
        <f>C18</f>
        <v>2011</v>
      </c>
      <c r="D35" s="17">
        <f>D18</f>
        <v>2012</v>
      </c>
      <c r="E35" s="17">
        <f>E18</f>
        <v>2013</v>
      </c>
    </row>
    <row r="36" spans="1:5" ht="15">
      <c r="A36" s="27" t="s">
        <v>0</v>
      </c>
      <c r="B36" s="31"/>
      <c r="C36" s="31">
        <f>$B2*B$9/1000</f>
        <v>4140</v>
      </c>
      <c r="D36" s="31">
        <f>D19</f>
        <v>4784</v>
      </c>
      <c r="E36" s="31">
        <f>E19</f>
        <v>3980.2880000000005</v>
      </c>
    </row>
    <row r="37" spans="1:11" ht="15">
      <c r="A37" s="27" t="s">
        <v>6</v>
      </c>
      <c r="B37" s="31"/>
      <c r="C37" s="31">
        <f>$B3*B$9/1000</f>
        <v>-900</v>
      </c>
      <c r="D37" s="31">
        <f>B3*C9*(1+C2)/1000</f>
        <v>-1040</v>
      </c>
      <c r="E37" s="31">
        <f>$B3*D$9*(1+C2)^2/1000</f>
        <v>-865.2800000000001</v>
      </c>
      <c r="I37" s="8"/>
      <c r="K37" s="10"/>
    </row>
    <row r="38" spans="1:5" ht="15">
      <c r="A38" s="27" t="s">
        <v>7</v>
      </c>
      <c r="B38" s="31"/>
      <c r="C38" s="31">
        <f>$B4*B$9/1000</f>
        <v>-1125</v>
      </c>
      <c r="D38" s="31">
        <f>$B4*C$9*(1+C2)/1000</f>
        <v>-1300</v>
      </c>
      <c r="E38" s="31">
        <f>$B4*D$9*(1+C2)^2/1000</f>
        <v>-1081.6000000000001</v>
      </c>
    </row>
    <row r="39" spans="1:12" ht="15">
      <c r="A39" s="27" t="s">
        <v>14</v>
      </c>
      <c r="B39" s="31"/>
      <c r="C39" s="31">
        <f>SUM(C36:C38)</f>
        <v>2115</v>
      </c>
      <c r="D39" s="31">
        <f>SUM(D36:D38)</f>
        <v>2444</v>
      </c>
      <c r="E39" s="31">
        <f>SUM(E36:E38)</f>
        <v>2033.4080000000001</v>
      </c>
      <c r="I39" s="2"/>
      <c r="J39" s="2"/>
      <c r="K39" s="2"/>
      <c r="L39" s="2"/>
    </row>
    <row r="40" spans="1:12" ht="15">
      <c r="A40" s="27" t="s">
        <v>15</v>
      </c>
      <c r="B40" s="31"/>
      <c r="C40" s="31">
        <f>$B$12</f>
        <v>-1100</v>
      </c>
      <c r="D40" s="31">
        <f>$B$12*(1+C2)</f>
        <v>-1144</v>
      </c>
      <c r="E40" s="31">
        <f>D40*(1+C2)</f>
        <v>-1189.76</v>
      </c>
      <c r="I40" s="2"/>
      <c r="J40" s="2"/>
      <c r="K40" s="2"/>
      <c r="L40" s="2"/>
    </row>
    <row r="41" spans="1:12" ht="15">
      <c r="A41" s="27" t="s">
        <v>17</v>
      </c>
      <c r="B41" s="31"/>
      <c r="C41" s="31"/>
      <c r="D41" s="31"/>
      <c r="E41" s="31"/>
      <c r="H41" s="1"/>
      <c r="I41" s="2"/>
      <c r="J41" s="2"/>
      <c r="K41" s="2"/>
      <c r="L41" s="2"/>
    </row>
    <row r="42" spans="1:12" ht="15">
      <c r="A42" s="26" t="s">
        <v>18</v>
      </c>
      <c r="B42" s="31">
        <f>B21</f>
        <v>-414</v>
      </c>
      <c r="C42" s="31">
        <f>C21</f>
        <v>-64.4</v>
      </c>
      <c r="D42" s="31">
        <f>D21</f>
        <v>80.37119999999996</v>
      </c>
      <c r="E42" s="31">
        <f>E21</f>
        <v>398.02880000000005</v>
      </c>
      <c r="H42" s="1"/>
      <c r="I42" s="2"/>
      <c r="J42" s="2"/>
      <c r="K42" s="2"/>
      <c r="L42" s="2"/>
    </row>
    <row r="43" spans="1:12" ht="15">
      <c r="A43" s="26" t="s">
        <v>19</v>
      </c>
      <c r="B43" s="31">
        <f>B15</f>
        <v>-2800</v>
      </c>
      <c r="C43" s="31"/>
      <c r="D43" s="31"/>
      <c r="E43" s="31">
        <f>B16*(1+C2)^2</f>
        <v>757.1200000000001</v>
      </c>
      <c r="I43" s="2"/>
      <c r="J43" s="2"/>
      <c r="K43" s="2"/>
      <c r="L43" s="2"/>
    </row>
    <row r="44" spans="1:6" ht="15">
      <c r="A44" s="27" t="str">
        <f>'2.7.b'!A34</f>
        <v>Nominell kontantstrøm til totalkapitalen før skatt</v>
      </c>
      <c r="B44" s="31">
        <f>SUM(B39:B43)</f>
        <v>-3214</v>
      </c>
      <c r="C44" s="31">
        <f>SUM(C39:C43)</f>
        <v>950.6</v>
      </c>
      <c r="D44" s="31">
        <f>SUM(D39:D43)</f>
        <v>1380.3712</v>
      </c>
      <c r="E44" s="31">
        <f>SUM(E39:E43)</f>
        <v>1998.7968000000003</v>
      </c>
      <c r="F44" s="8"/>
    </row>
    <row r="45" spans="1:11" ht="15">
      <c r="A45" s="27" t="s">
        <v>40</v>
      </c>
      <c r="B45" s="31">
        <f>B32</f>
        <v>1500</v>
      </c>
      <c r="C45" s="31">
        <f>C32</f>
        <v>-561.1647191858266</v>
      </c>
      <c r="D45" s="31">
        <f>D32</f>
        <v>-561.1647191858266</v>
      </c>
      <c r="E45" s="31">
        <f>E32</f>
        <v>-561.1647191858266</v>
      </c>
      <c r="F45" s="8"/>
      <c r="K45" s="12"/>
    </row>
    <row r="46" spans="1:6" ht="15.75" thickBot="1">
      <c r="A46" s="18" t="s">
        <v>45</v>
      </c>
      <c r="B46" s="18">
        <f>B44+B45</f>
        <v>-1714</v>
      </c>
      <c r="C46" s="18">
        <f>C44+C45</f>
        <v>389.43528081417344</v>
      </c>
      <c r="D46" s="18">
        <f>D44+D45</f>
        <v>819.2064808141735</v>
      </c>
      <c r="E46" s="18">
        <f>E44+E45</f>
        <v>1437.6320808141736</v>
      </c>
      <c r="F46" s="8"/>
    </row>
    <row r="47" spans="9:12" ht="13.5" thickTop="1">
      <c r="I47" s="2"/>
      <c r="J47" s="2"/>
      <c r="K47" s="2"/>
      <c r="L47" s="2"/>
    </row>
    <row r="48" spans="9:12" ht="12.75">
      <c r="I48" s="2"/>
      <c r="J48" s="2"/>
      <c r="K48" s="2"/>
      <c r="L48" s="2"/>
    </row>
    <row r="49" spans="9:12" ht="12.75">
      <c r="I49" s="2"/>
      <c r="J49" s="2"/>
      <c r="K49" s="2"/>
      <c r="L49" s="2"/>
    </row>
    <row r="50" spans="9:12" ht="12.75">
      <c r="I50" s="2"/>
      <c r="J50" s="2"/>
      <c r="K50" s="2"/>
      <c r="L50" s="2"/>
    </row>
    <row r="51" spans="9:12" ht="12.75">
      <c r="I51" s="2"/>
      <c r="J51" s="2"/>
      <c r="K51" s="2"/>
      <c r="L51" s="2"/>
    </row>
    <row r="52" spans="9:12" ht="12.75">
      <c r="I52" s="2"/>
      <c r="J52" s="2"/>
      <c r="K52" s="2"/>
      <c r="L52" s="2"/>
    </row>
    <row r="53" spans="8:12" ht="12.75">
      <c r="H53" s="1"/>
      <c r="I53" s="2"/>
      <c r="J53" s="2"/>
      <c r="K53" s="2"/>
      <c r="L53" s="2"/>
    </row>
    <row r="54" spans="8:12" ht="12.75">
      <c r="H54" s="1"/>
      <c r="I54" s="2"/>
      <c r="J54" s="2"/>
      <c r="K54" s="2"/>
      <c r="L54" s="2"/>
    </row>
    <row r="55" spans="9:12" ht="12.75">
      <c r="I55" s="2"/>
      <c r="J55" s="2"/>
      <c r="K55" s="2"/>
      <c r="L55" s="2"/>
    </row>
    <row r="57" ht="12.75">
      <c r="I57" s="8"/>
    </row>
    <row r="60" ht="12.75">
      <c r="H60" s="13"/>
    </row>
    <row r="61" ht="12.75">
      <c r="H61" s="1"/>
    </row>
    <row r="62" ht="12.75">
      <c r="H62" s="1"/>
    </row>
  </sheetData>
  <sheetProtection/>
  <printOptions gridLines="1"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73"/>
  <sheetViews>
    <sheetView zoomScalePageLayoutView="0" workbookViewId="0" topLeftCell="A26">
      <selection activeCell="E70" sqref="E70"/>
    </sheetView>
  </sheetViews>
  <sheetFormatPr defaultColWidth="9.140625" defaultRowHeight="12.75"/>
  <cols>
    <col min="1" max="1" width="42.140625" style="0" customWidth="1"/>
    <col min="2" max="2" width="9.28125" style="0" bestFit="1" customWidth="1"/>
    <col min="3" max="3" width="9.8515625" style="0" bestFit="1" customWidth="1"/>
    <col min="4" max="4" width="8.00390625" style="0" customWidth="1"/>
    <col min="5" max="5" width="9.8515625" style="0" bestFit="1" customWidth="1"/>
    <col min="6" max="6" width="9.7109375" style="0" customWidth="1"/>
    <col min="7" max="7" width="12.00390625" style="0" customWidth="1"/>
    <col min="8" max="8" width="26.421875" style="0" customWidth="1"/>
    <col min="9" max="9" width="10.421875" style="0" customWidth="1"/>
    <col min="10" max="10" width="13.28125" style="0" bestFit="1" customWidth="1"/>
    <col min="11" max="11" width="10.7109375" style="0" bestFit="1" customWidth="1"/>
    <col min="12" max="12" width="10.28125" style="0" bestFit="1" customWidth="1"/>
  </cols>
  <sheetData>
    <row r="1" spans="1:3" ht="12.75" hidden="1">
      <c r="A1" s="1" t="s">
        <v>34</v>
      </c>
      <c r="C1" t="s">
        <v>4</v>
      </c>
    </row>
    <row r="2" spans="1:3" ht="12.75" hidden="1">
      <c r="A2" t="s">
        <v>5</v>
      </c>
      <c r="B2" s="5">
        <f>'2.7.a'!B3</f>
        <v>920</v>
      </c>
      <c r="C2" s="6">
        <v>0.04</v>
      </c>
    </row>
    <row r="3" spans="1:3" ht="12.75" hidden="1">
      <c r="A3" s="1" t="s">
        <v>12</v>
      </c>
      <c r="B3" s="5">
        <f>'2.7.a'!B4</f>
        <v>-200</v>
      </c>
      <c r="C3" s="11">
        <f>C2</f>
        <v>0.04</v>
      </c>
    </row>
    <row r="4" spans="1:3" ht="12.75" hidden="1">
      <c r="A4" t="s">
        <v>7</v>
      </c>
      <c r="B4" s="5">
        <f>'2.7.a'!B5</f>
        <v>-250</v>
      </c>
      <c r="C4" s="11">
        <f>C2</f>
        <v>0.04</v>
      </c>
    </row>
    <row r="5" spans="1:2" ht="12.75" hidden="1">
      <c r="A5" s="1" t="s">
        <v>13</v>
      </c>
      <c r="B5" s="5">
        <f>'2.7.a'!B6</f>
        <v>470</v>
      </c>
    </row>
    <row r="6" ht="12.75" hidden="1">
      <c r="F6" s="4"/>
    </row>
    <row r="7" spans="1:3" ht="12.75" hidden="1">
      <c r="A7" s="1" t="s">
        <v>35</v>
      </c>
      <c r="C7" s="10" t="s">
        <v>2</v>
      </c>
    </row>
    <row r="8" spans="2:4" ht="12.75" hidden="1">
      <c r="B8" s="9">
        <f>'2.7.a'!B9</f>
        <v>2011</v>
      </c>
      <c r="C8" s="9">
        <f>'2.7.a'!C9</f>
        <v>2012</v>
      </c>
      <c r="D8" s="9">
        <f>'2.7.a'!D9</f>
        <v>2013</v>
      </c>
    </row>
    <row r="9" spans="1:4" ht="12.75" hidden="1">
      <c r="A9" t="s">
        <v>8</v>
      </c>
      <c r="B9" s="9">
        <f>'2.7.a'!B10</f>
        <v>4500</v>
      </c>
      <c r="C9" s="9">
        <f>'2.7.a'!C10</f>
        <v>5000</v>
      </c>
      <c r="D9" s="9">
        <f>'2.7.a'!D10</f>
        <v>4000</v>
      </c>
    </row>
    <row r="10" spans="1:2" ht="12.75" hidden="1">
      <c r="A10" t="s">
        <v>11</v>
      </c>
      <c r="B10" s="14">
        <f>'2.7.a'!B11</f>
        <v>0.1</v>
      </c>
    </row>
    <row r="11" spans="2:6" ht="12.75" hidden="1">
      <c r="B11" s="9"/>
      <c r="C11" s="9"/>
      <c r="D11" s="9"/>
      <c r="E11" s="9"/>
      <c r="F11" s="9"/>
    </row>
    <row r="12" spans="1:5" ht="12.75" hidden="1">
      <c r="A12" s="9" t="s">
        <v>9</v>
      </c>
      <c r="B12" s="5">
        <v>-1100</v>
      </c>
      <c r="C12" s="11">
        <f>C2</f>
        <v>0.04</v>
      </c>
      <c r="D12" s="5"/>
      <c r="E12" s="5"/>
    </row>
    <row r="13" ht="12.75" hidden="1"/>
    <row r="14" spans="1:2" ht="12.75" hidden="1">
      <c r="A14" s="1" t="s">
        <v>36</v>
      </c>
      <c r="B14" s="1"/>
    </row>
    <row r="15" spans="1:2" ht="12.75" hidden="1">
      <c r="A15" t="s">
        <v>10</v>
      </c>
      <c r="B15" s="5">
        <f>'2.7.a'!B16</f>
        <v>-2800</v>
      </c>
    </row>
    <row r="16" spans="1:3" ht="12.75" hidden="1">
      <c r="A16" t="s">
        <v>3</v>
      </c>
      <c r="B16" s="5">
        <f>'2.7.a'!B17</f>
        <v>700</v>
      </c>
      <c r="C16" s="11">
        <f>C2</f>
        <v>0.04</v>
      </c>
    </row>
    <row r="17" spans="2:4" ht="12.75" hidden="1">
      <c r="B17" s="4"/>
      <c r="D17" s="10" t="s">
        <v>2</v>
      </c>
    </row>
    <row r="18" spans="1:5" ht="12.75" hidden="1">
      <c r="A18" s="1" t="s">
        <v>33</v>
      </c>
      <c r="B18">
        <f>B8-1</f>
        <v>2010</v>
      </c>
      <c r="C18">
        <f>B18+1</f>
        <v>2011</v>
      </c>
      <c r="D18">
        <f>C18+1</f>
        <v>2012</v>
      </c>
      <c r="E18">
        <f>D18+1</f>
        <v>2013</v>
      </c>
    </row>
    <row r="19" spans="1:5" ht="12.75" hidden="1">
      <c r="A19" t="s">
        <v>0</v>
      </c>
      <c r="B19" s="2"/>
      <c r="C19" s="2">
        <f>$B$2*B9/1000</f>
        <v>4140</v>
      </c>
      <c r="D19" s="2">
        <f>B2*(1+C2)*C9/1000</f>
        <v>4784</v>
      </c>
      <c r="E19" s="2">
        <f>B2*(1+C2)^2*D9/1000</f>
        <v>3980.2880000000005</v>
      </c>
    </row>
    <row r="20" spans="1:5" ht="12.75" hidden="1">
      <c r="A20" t="s">
        <v>37</v>
      </c>
      <c r="B20" s="2">
        <f>C19*$B$10</f>
        <v>414</v>
      </c>
      <c r="C20" s="2">
        <f>D19*$B$10</f>
        <v>478.40000000000003</v>
      </c>
      <c r="D20" s="2">
        <f>E19*$B$10</f>
        <v>398.02880000000005</v>
      </c>
      <c r="E20" s="2">
        <f>F19*$B$10</f>
        <v>0</v>
      </c>
    </row>
    <row r="21" spans="1:5" ht="12.75" hidden="1">
      <c r="A21" s="1" t="s">
        <v>38</v>
      </c>
      <c r="B21" s="2">
        <f>(B19-C19)*$B$10</f>
        <v>-414</v>
      </c>
      <c r="C21" s="2">
        <f>(C19-D19)*$B$10</f>
        <v>-64.4</v>
      </c>
      <c r="D21" s="2">
        <f>(D19-E19)*$B$10</f>
        <v>80.37119999999996</v>
      </c>
      <c r="E21" s="2">
        <f>(E19-F19)*$B$10</f>
        <v>398.02880000000005</v>
      </c>
    </row>
    <row r="22" ht="12.75" hidden="1"/>
    <row r="23" spans="1:3" ht="12.75" hidden="1">
      <c r="A23" t="s">
        <v>21</v>
      </c>
      <c r="B23" s="3">
        <v>1500</v>
      </c>
      <c r="C23" s="1" t="s">
        <v>23</v>
      </c>
    </row>
    <row r="24" spans="1:3" ht="12.75" hidden="1">
      <c r="A24" t="s">
        <v>22</v>
      </c>
      <c r="B24" s="7">
        <v>0.06</v>
      </c>
      <c r="C24" t="s">
        <v>24</v>
      </c>
    </row>
    <row r="25" spans="1:3" ht="12.75" hidden="1">
      <c r="A25" t="s">
        <v>25</v>
      </c>
      <c r="B25" s="4">
        <v>3</v>
      </c>
      <c r="C25" t="s">
        <v>26</v>
      </c>
    </row>
    <row r="26" spans="1:5" ht="15">
      <c r="A26" s="27" t="s">
        <v>43</v>
      </c>
      <c r="B26" s="33">
        <v>0.2</v>
      </c>
      <c r="C26" s="27"/>
      <c r="D26" s="27"/>
      <c r="E26" s="27"/>
    </row>
    <row r="27" spans="1:5" ht="15">
      <c r="A27" s="27" t="s">
        <v>44</v>
      </c>
      <c r="B27" s="33">
        <v>0.28</v>
      </c>
      <c r="C27" s="27"/>
      <c r="D27" s="27"/>
      <c r="E27" s="27"/>
    </row>
    <row r="28" spans="1:5" ht="15" hidden="1">
      <c r="A28" s="27"/>
      <c r="B28" s="27"/>
      <c r="C28" s="27"/>
      <c r="D28" s="32" t="s">
        <v>2</v>
      </c>
      <c r="E28" s="27"/>
    </row>
    <row r="29" spans="1:5" ht="15" hidden="1">
      <c r="A29" s="27"/>
      <c r="B29" s="27">
        <f>B18</f>
        <v>2010</v>
      </c>
      <c r="C29" s="27">
        <f>C18</f>
        <v>2011</v>
      </c>
      <c r="D29" s="27">
        <f>D18</f>
        <v>2012</v>
      </c>
      <c r="E29" s="27">
        <f>E18</f>
        <v>2013</v>
      </c>
    </row>
    <row r="30" spans="1:5" ht="15" hidden="1">
      <c r="A30" s="27" t="str">
        <f>A23</f>
        <v>Lånebeløp</v>
      </c>
      <c r="B30" s="31">
        <f>B23</f>
        <v>1500</v>
      </c>
      <c r="C30" s="31"/>
      <c r="D30" s="31"/>
      <c r="E30" s="31"/>
    </row>
    <row r="31" spans="1:6" ht="15" hidden="1">
      <c r="A31" s="27" t="s">
        <v>20</v>
      </c>
      <c r="B31" s="31"/>
      <c r="C31" s="31">
        <f>C34-C33</f>
        <v>-471.1647191858266</v>
      </c>
      <c r="D31" s="31">
        <f>D34-D33</f>
        <v>-499.4346023369762</v>
      </c>
      <c r="E31" s="31">
        <f>E34-E33</f>
        <v>-529.4006784771948</v>
      </c>
      <c r="F31" s="2"/>
    </row>
    <row r="32" spans="1:5" ht="15" hidden="1">
      <c r="A32" s="27" t="s">
        <v>27</v>
      </c>
      <c r="B32" s="31">
        <f>B30</f>
        <v>1500</v>
      </c>
      <c r="C32" s="31">
        <f>B32+C31</f>
        <v>1028.8352808141735</v>
      </c>
      <c r="D32" s="31">
        <f>C32+D31</f>
        <v>529.4006784771973</v>
      </c>
      <c r="E32" s="31">
        <f>D32+E31</f>
        <v>2.5011104298755527E-12</v>
      </c>
    </row>
    <row r="33" spans="1:5" ht="15" hidden="1">
      <c r="A33" s="27" t="s">
        <v>28</v>
      </c>
      <c r="B33" s="31"/>
      <c r="C33" s="31">
        <f>-B32*$B$24</f>
        <v>-90</v>
      </c>
      <c r="D33" s="31">
        <f>-C32*$B$24</f>
        <v>-61.73011684885041</v>
      </c>
      <c r="E33" s="31">
        <f>-D32*$B$24</f>
        <v>-31.764040708631835</v>
      </c>
    </row>
    <row r="34" spans="1:5" ht="15" hidden="1">
      <c r="A34" s="27" t="s">
        <v>16</v>
      </c>
      <c r="B34" s="31">
        <f>B30+B31+B33</f>
        <v>1500</v>
      </c>
      <c r="C34" s="31">
        <f>PMT(B24,B25,B23)</f>
        <v>-561.1647191858266</v>
      </c>
      <c r="D34" s="31">
        <f>C34</f>
        <v>-561.1647191858266</v>
      </c>
      <c r="E34" s="31">
        <f>D34</f>
        <v>-561.1647191858266</v>
      </c>
    </row>
    <row r="35" spans="1:5" ht="15" hidden="1">
      <c r="A35" s="27"/>
      <c r="B35" s="27"/>
      <c r="C35" s="27"/>
      <c r="D35" s="27"/>
      <c r="E35" s="27"/>
    </row>
    <row r="36" spans="1:5" ht="15">
      <c r="A36" s="27"/>
      <c r="B36" s="27"/>
      <c r="C36" s="27"/>
      <c r="D36" s="27" t="s">
        <v>2</v>
      </c>
      <c r="E36" s="27"/>
    </row>
    <row r="37" spans="1:5" ht="15">
      <c r="A37" s="27"/>
      <c r="B37" s="17">
        <f>B29</f>
        <v>2010</v>
      </c>
      <c r="C37" s="17">
        <f>C29</f>
        <v>2011</v>
      </c>
      <c r="D37" s="17">
        <f>D29</f>
        <v>2012</v>
      </c>
      <c r="E37" s="17">
        <f>E29</f>
        <v>2013</v>
      </c>
    </row>
    <row r="38" spans="1:5" ht="15">
      <c r="A38" s="27" t="s">
        <v>46</v>
      </c>
      <c r="B38" s="31">
        <f>'2.7.a'!B16</f>
        <v>-2800</v>
      </c>
      <c r="C38" s="31">
        <f>B38-C39</f>
        <v>-2240</v>
      </c>
      <c r="D38" s="31">
        <f>C38-D39</f>
        <v>-1792</v>
      </c>
      <c r="E38" s="31">
        <f>D38-E39</f>
        <v>-1433.6</v>
      </c>
    </row>
    <row r="39" spans="1:5" ht="15">
      <c r="A39" s="27" t="s">
        <v>47</v>
      </c>
      <c r="B39" s="27"/>
      <c r="C39" s="27">
        <f>B26*B38</f>
        <v>-560</v>
      </c>
      <c r="D39" s="27">
        <f>C38*$B$26</f>
        <v>-448</v>
      </c>
      <c r="E39" s="36">
        <f>D38*$B$26</f>
        <v>-358.40000000000003</v>
      </c>
    </row>
    <row r="40" spans="1:6" ht="15">
      <c r="A40" s="27" t="s">
        <v>39</v>
      </c>
      <c r="B40" s="27"/>
      <c r="C40" s="27"/>
      <c r="D40" s="27"/>
      <c r="E40" s="31">
        <f>E38+E54</f>
        <v>-676.4799999999998</v>
      </c>
      <c r="F40" s="2"/>
    </row>
    <row r="41" spans="1:7" ht="15">
      <c r="A41" s="27" t="str">
        <f>A50</f>
        <v>Dekningsbidrag</v>
      </c>
      <c r="B41" s="37">
        <f>B50</f>
        <v>0</v>
      </c>
      <c r="C41" s="37">
        <f>C50</f>
        <v>2115</v>
      </c>
      <c r="D41" s="37">
        <f>D50</f>
        <v>2444</v>
      </c>
      <c r="E41" s="37">
        <f>E50</f>
        <v>2033.4080000000001</v>
      </c>
      <c r="G41" s="2"/>
    </row>
    <row r="42" spans="1:7" ht="15">
      <c r="A42" s="27" t="str">
        <f>A51</f>
        <v>Faste utbetalinger</v>
      </c>
      <c r="B42" s="37"/>
      <c r="C42" s="37">
        <f>C51</f>
        <v>-1100</v>
      </c>
      <c r="D42" s="37">
        <f>D51</f>
        <v>-1144</v>
      </c>
      <c r="E42" s="37">
        <f>E51</f>
        <v>-1189.76</v>
      </c>
      <c r="G42" s="15"/>
    </row>
    <row r="43" spans="1:5" ht="15">
      <c r="A43" s="27" t="s">
        <v>29</v>
      </c>
      <c r="B43" s="27"/>
      <c r="C43" s="36">
        <f>C41+C39+C42</f>
        <v>455</v>
      </c>
      <c r="D43" s="36">
        <f>D41+D39+D42</f>
        <v>852</v>
      </c>
      <c r="E43" s="36">
        <f>E41+E39+E42+E40</f>
        <v>-191.23199999999974</v>
      </c>
    </row>
    <row r="44" spans="1:5" ht="15">
      <c r="A44" s="27" t="s">
        <v>30</v>
      </c>
      <c r="B44" s="27"/>
      <c r="C44" s="36">
        <f>-C43*$B$27</f>
        <v>-127.4</v>
      </c>
      <c r="D44" s="36">
        <f>-D43*$B$27</f>
        <v>-238.56000000000003</v>
      </c>
      <c r="E44" s="36">
        <f>-E43*$B$27</f>
        <v>53.54495999999993</v>
      </c>
    </row>
    <row r="45" spans="1:5" ht="15">
      <c r="A45" s="27"/>
      <c r="B45" s="27"/>
      <c r="C45" s="27"/>
      <c r="D45" s="32" t="s">
        <v>2</v>
      </c>
      <c r="E45" s="27"/>
    </row>
    <row r="46" spans="1:5" ht="15">
      <c r="A46" s="27"/>
      <c r="B46" s="17">
        <f>B18</f>
        <v>2010</v>
      </c>
      <c r="C46" s="17">
        <f>C18</f>
        <v>2011</v>
      </c>
      <c r="D46" s="17">
        <f>D18</f>
        <v>2012</v>
      </c>
      <c r="E46" s="17">
        <f>E18</f>
        <v>2013</v>
      </c>
    </row>
    <row r="47" spans="1:5" ht="15">
      <c r="A47" s="27" t="s">
        <v>0</v>
      </c>
      <c r="B47" s="31"/>
      <c r="C47" s="31">
        <f>$B2*B$9/1000</f>
        <v>4140</v>
      </c>
      <c r="D47" s="31">
        <f>D19</f>
        <v>4784</v>
      </c>
      <c r="E47" s="31">
        <f>E19</f>
        <v>3980.2880000000005</v>
      </c>
    </row>
    <row r="48" spans="1:11" ht="15">
      <c r="A48" s="27" t="s">
        <v>6</v>
      </c>
      <c r="B48" s="31"/>
      <c r="C48" s="31">
        <f>$B3*B$9/1000</f>
        <v>-900</v>
      </c>
      <c r="D48" s="31">
        <f>B3*C9*(1+C2)/1000</f>
        <v>-1040</v>
      </c>
      <c r="E48" s="31">
        <f>$B3*D$9*(1+C2)^2/1000</f>
        <v>-865.2800000000001</v>
      </c>
      <c r="I48" s="8"/>
      <c r="K48" s="10"/>
    </row>
    <row r="49" spans="1:5" ht="15">
      <c r="A49" s="27" t="s">
        <v>7</v>
      </c>
      <c r="B49" s="31"/>
      <c r="C49" s="31">
        <f>$B4*B$9/1000</f>
        <v>-1125</v>
      </c>
      <c r="D49" s="31">
        <f>$B4*C$9*(1+C2)/1000</f>
        <v>-1300</v>
      </c>
      <c r="E49" s="31">
        <f>$B4*D$9*(1+C2)^2/1000</f>
        <v>-1081.6000000000001</v>
      </c>
    </row>
    <row r="50" spans="1:12" ht="15">
      <c r="A50" s="27" t="s">
        <v>14</v>
      </c>
      <c r="B50" s="31"/>
      <c r="C50" s="31">
        <f>SUM(C47:C49)</f>
        <v>2115</v>
      </c>
      <c r="D50" s="31">
        <f>SUM(D47:D49)</f>
        <v>2444</v>
      </c>
      <c r="E50" s="31">
        <f>SUM(E47:E49)</f>
        <v>2033.4080000000001</v>
      </c>
      <c r="I50" s="2"/>
      <c r="J50" s="2"/>
      <c r="K50" s="2"/>
      <c r="L50" s="2"/>
    </row>
    <row r="51" spans="1:12" ht="15">
      <c r="A51" s="27" t="s">
        <v>15</v>
      </c>
      <c r="B51" s="31"/>
      <c r="C51" s="31">
        <f>$B$12</f>
        <v>-1100</v>
      </c>
      <c r="D51" s="31">
        <f>$B$12*(1+C2)</f>
        <v>-1144</v>
      </c>
      <c r="E51" s="31">
        <f>D51*(1+C2)</f>
        <v>-1189.76</v>
      </c>
      <c r="I51" s="2"/>
      <c r="J51" s="2"/>
      <c r="K51" s="2"/>
      <c r="L51" s="2"/>
    </row>
    <row r="52" spans="1:12" ht="15">
      <c r="A52" s="27" t="s">
        <v>17</v>
      </c>
      <c r="B52" s="31"/>
      <c r="C52" s="31"/>
      <c r="D52" s="31"/>
      <c r="E52" s="31"/>
      <c r="H52" s="1"/>
      <c r="I52" s="2"/>
      <c r="J52" s="2"/>
      <c r="K52" s="2"/>
      <c r="L52" s="2"/>
    </row>
    <row r="53" spans="1:12" ht="15">
      <c r="A53" s="26" t="s">
        <v>18</v>
      </c>
      <c r="B53" s="31">
        <f>B21</f>
        <v>-414</v>
      </c>
      <c r="C53" s="31">
        <f>C21</f>
        <v>-64.4</v>
      </c>
      <c r="D53" s="31">
        <f>D21</f>
        <v>80.37119999999996</v>
      </c>
      <c r="E53" s="31">
        <f>E21</f>
        <v>398.02880000000005</v>
      </c>
      <c r="H53" s="1"/>
      <c r="I53" s="2"/>
      <c r="J53" s="2"/>
      <c r="K53" s="2"/>
      <c r="L53" s="2"/>
    </row>
    <row r="54" spans="1:12" ht="15">
      <c r="A54" s="26" t="s">
        <v>19</v>
      </c>
      <c r="B54" s="31">
        <f>B15</f>
        <v>-2800</v>
      </c>
      <c r="C54" s="31"/>
      <c r="D54" s="31"/>
      <c r="E54" s="31">
        <f>B16*(1+C2)^2</f>
        <v>757.1200000000001</v>
      </c>
      <c r="I54" s="2"/>
      <c r="J54" s="2"/>
      <c r="K54" s="2"/>
      <c r="L54" s="2"/>
    </row>
    <row r="55" spans="1:6" ht="15">
      <c r="A55" s="27" t="s">
        <v>42</v>
      </c>
      <c r="B55" s="31">
        <f>SUM(B50:B54)</f>
        <v>-3214</v>
      </c>
      <c r="C55" s="31">
        <f>SUM(C50:C54)</f>
        <v>950.6</v>
      </c>
      <c r="D55" s="31">
        <f>SUM(D50:D54)</f>
        <v>1380.3712</v>
      </c>
      <c r="E55" s="31">
        <f>SUM(E50:E54)</f>
        <v>1998.7968000000003</v>
      </c>
      <c r="F55" s="8"/>
    </row>
    <row r="56" spans="1:11" ht="15">
      <c r="A56" s="27" t="s">
        <v>30</v>
      </c>
      <c r="B56" s="31"/>
      <c r="C56" s="31">
        <f>C44</f>
        <v>-127.4</v>
      </c>
      <c r="D56" s="31">
        <f>D44</f>
        <v>-238.56000000000003</v>
      </c>
      <c r="E56" s="31">
        <f>E44</f>
        <v>53.54495999999993</v>
      </c>
      <c r="F56" s="8"/>
      <c r="K56" s="12"/>
    </row>
    <row r="57" spans="1:6" ht="15.75" thickBot="1">
      <c r="A57" s="18" t="s">
        <v>48</v>
      </c>
      <c r="B57" s="18">
        <f>B55+B56</f>
        <v>-3214</v>
      </c>
      <c r="C57" s="18">
        <f>C55+C56</f>
        <v>823.2</v>
      </c>
      <c r="D57" s="18">
        <f>D55+D56</f>
        <v>1141.8112</v>
      </c>
      <c r="E57" s="18">
        <f>E55+E56</f>
        <v>2052.3417600000002</v>
      </c>
      <c r="F57" s="8"/>
    </row>
    <row r="58" spans="9:12" ht="13.5" thickTop="1">
      <c r="I58" s="2"/>
      <c r="J58" s="2"/>
      <c r="K58" s="2"/>
      <c r="L58" s="2"/>
    </row>
    <row r="59" spans="9:12" ht="12.75">
      <c r="I59" s="2"/>
      <c r="J59" s="2"/>
      <c r="K59" s="2"/>
      <c r="L59" s="2"/>
    </row>
    <row r="60" spans="9:12" ht="12.75">
      <c r="I60" s="2"/>
      <c r="J60" s="2"/>
      <c r="K60" s="2"/>
      <c r="L60" s="2"/>
    </row>
    <row r="61" spans="9:12" ht="12.75">
      <c r="I61" s="2"/>
      <c r="J61" s="2"/>
      <c r="K61" s="2"/>
      <c r="L61" s="2"/>
    </row>
    <row r="62" spans="9:12" ht="12.75">
      <c r="I62" s="2"/>
      <c r="J62" s="2"/>
      <c r="K62" s="2"/>
      <c r="L62" s="2"/>
    </row>
    <row r="63" spans="9:12" ht="12.75">
      <c r="I63" s="2"/>
      <c r="J63" s="2"/>
      <c r="K63" s="2"/>
      <c r="L63" s="2"/>
    </row>
    <row r="64" spans="8:12" ht="12.75">
      <c r="H64" s="1"/>
      <c r="I64" s="2"/>
      <c r="J64" s="2"/>
      <c r="K64" s="2"/>
      <c r="L64" s="2"/>
    </row>
    <row r="65" spans="8:12" ht="12.75">
      <c r="H65" s="1"/>
      <c r="I65" s="2"/>
      <c r="J65" s="2"/>
      <c r="K65" s="2"/>
      <c r="L65" s="2"/>
    </row>
    <row r="66" spans="9:12" ht="12.75">
      <c r="I66" s="2"/>
      <c r="J66" s="2"/>
      <c r="K66" s="2"/>
      <c r="L66" s="2"/>
    </row>
    <row r="68" ht="12.75">
      <c r="I68" s="8"/>
    </row>
    <row r="71" ht="12.75">
      <c r="H71" s="13"/>
    </row>
    <row r="72" ht="12.75">
      <c r="H72" s="1"/>
    </row>
    <row r="73" ht="12.75">
      <c r="H73" s="1"/>
    </row>
  </sheetData>
  <sheetProtection/>
  <printOptions gridLines="1"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2"/>
  <sheetViews>
    <sheetView zoomScalePageLayoutView="0" workbookViewId="0" topLeftCell="B27">
      <selection activeCell="G59" sqref="G59"/>
    </sheetView>
  </sheetViews>
  <sheetFormatPr defaultColWidth="9.140625" defaultRowHeight="12.75"/>
  <cols>
    <col min="1" max="1" width="42.140625" style="0" customWidth="1"/>
    <col min="2" max="2" width="9.28125" style="0" bestFit="1" customWidth="1"/>
    <col min="3" max="3" width="9.8515625" style="0" bestFit="1" customWidth="1"/>
    <col min="4" max="4" width="8.00390625" style="0" customWidth="1"/>
    <col min="5" max="5" width="9.8515625" style="0" bestFit="1" customWidth="1"/>
    <col min="6" max="6" width="9.7109375" style="0" customWidth="1"/>
    <col min="7" max="7" width="12.00390625" style="0" customWidth="1"/>
    <col min="8" max="8" width="26.421875" style="0" customWidth="1"/>
    <col min="9" max="9" width="10.421875" style="0" customWidth="1"/>
    <col min="10" max="10" width="13.28125" style="0" bestFit="1" customWidth="1"/>
    <col min="11" max="11" width="10.7109375" style="0" bestFit="1" customWidth="1"/>
    <col min="12" max="12" width="10.28125" style="0" bestFit="1" customWidth="1"/>
  </cols>
  <sheetData>
    <row r="1" spans="1:3" ht="12.75" hidden="1">
      <c r="A1" s="1" t="s">
        <v>34</v>
      </c>
      <c r="C1" t="s">
        <v>4</v>
      </c>
    </row>
    <row r="2" spans="1:3" ht="12.75" hidden="1">
      <c r="A2" t="s">
        <v>5</v>
      </c>
      <c r="B2" s="5">
        <f>'2.7.a'!B3</f>
        <v>920</v>
      </c>
      <c r="C2" s="6">
        <v>0.04</v>
      </c>
    </row>
    <row r="3" spans="1:3" ht="12.75" hidden="1">
      <c r="A3" s="1" t="s">
        <v>12</v>
      </c>
      <c r="B3" s="5">
        <f>'2.7.a'!B4</f>
        <v>-200</v>
      </c>
      <c r="C3" s="11">
        <f>C2</f>
        <v>0.04</v>
      </c>
    </row>
    <row r="4" spans="1:3" ht="12.75" hidden="1">
      <c r="A4" t="s">
        <v>7</v>
      </c>
      <c r="B4" s="5">
        <f>'2.7.a'!B5</f>
        <v>-250</v>
      </c>
      <c r="C4" s="11">
        <f>C2</f>
        <v>0.04</v>
      </c>
    </row>
    <row r="5" spans="1:2" ht="12.75" hidden="1">
      <c r="A5" s="1" t="s">
        <v>13</v>
      </c>
      <c r="B5" s="5">
        <f>'2.7.a'!B6</f>
        <v>470</v>
      </c>
    </row>
    <row r="6" ht="12.75" hidden="1">
      <c r="F6" s="4"/>
    </row>
    <row r="7" spans="1:3" ht="12.75" hidden="1">
      <c r="A7" s="1" t="s">
        <v>35</v>
      </c>
      <c r="C7" s="10" t="s">
        <v>2</v>
      </c>
    </row>
    <row r="8" spans="2:4" ht="12.75" hidden="1">
      <c r="B8" s="9">
        <f>'2.7.a'!B9</f>
        <v>2011</v>
      </c>
      <c r="C8" s="9">
        <f>'2.7.a'!C9</f>
        <v>2012</v>
      </c>
      <c r="D8" s="9">
        <f>'2.7.a'!D9</f>
        <v>2013</v>
      </c>
    </row>
    <row r="9" spans="1:4" ht="12.75" hidden="1">
      <c r="A9" t="s">
        <v>8</v>
      </c>
      <c r="B9" s="9">
        <f>'2.7.a'!B10</f>
        <v>4500</v>
      </c>
      <c r="C9" s="9">
        <f>'2.7.a'!C10</f>
        <v>5000</v>
      </c>
      <c r="D9" s="9">
        <f>'2.7.a'!D10</f>
        <v>4000</v>
      </c>
    </row>
    <row r="10" spans="1:2" ht="12.75" hidden="1">
      <c r="A10" t="s">
        <v>11</v>
      </c>
      <c r="B10" s="14">
        <f>'2.7.a'!B11</f>
        <v>0.1</v>
      </c>
    </row>
    <row r="11" spans="2:6" ht="12.75" hidden="1">
      <c r="B11" s="9"/>
      <c r="C11" s="9"/>
      <c r="D11" s="9"/>
      <c r="E11" s="9"/>
      <c r="F11" s="9"/>
    </row>
    <row r="12" spans="1:5" ht="12.75" hidden="1">
      <c r="A12" s="9" t="s">
        <v>9</v>
      </c>
      <c r="B12" s="5">
        <v>-1100</v>
      </c>
      <c r="C12" s="11">
        <f>C2</f>
        <v>0.04</v>
      </c>
      <c r="D12" s="5"/>
      <c r="E12" s="5"/>
    </row>
    <row r="13" ht="12.75" hidden="1"/>
    <row r="14" spans="1:2" ht="12.75" hidden="1">
      <c r="A14" s="1" t="s">
        <v>36</v>
      </c>
      <c r="B14" s="1"/>
    </row>
    <row r="15" spans="1:2" ht="12.75" hidden="1">
      <c r="A15" t="s">
        <v>10</v>
      </c>
      <c r="B15" s="5">
        <f>'2.7.a'!B16</f>
        <v>-2800</v>
      </c>
    </row>
    <row r="16" spans="1:3" ht="12.75" hidden="1">
      <c r="A16" t="s">
        <v>3</v>
      </c>
      <c r="B16" s="5">
        <f>'2.7.a'!B17</f>
        <v>700</v>
      </c>
      <c r="C16" s="11">
        <f>C2</f>
        <v>0.04</v>
      </c>
    </row>
    <row r="17" spans="2:4" ht="12.75" hidden="1">
      <c r="B17" s="4"/>
      <c r="D17" s="10" t="s">
        <v>2</v>
      </c>
    </row>
    <row r="18" spans="1:5" ht="12.75" hidden="1">
      <c r="A18" s="1" t="s">
        <v>33</v>
      </c>
      <c r="B18">
        <f>B8-1</f>
        <v>2010</v>
      </c>
      <c r="C18">
        <f>B18+1</f>
        <v>2011</v>
      </c>
      <c r="D18">
        <f>C18+1</f>
        <v>2012</v>
      </c>
      <c r="E18">
        <f>D18+1</f>
        <v>2013</v>
      </c>
    </row>
    <row r="19" spans="1:5" ht="12.75" hidden="1">
      <c r="A19" t="s">
        <v>0</v>
      </c>
      <c r="B19" s="2"/>
      <c r="C19" s="2">
        <f>$B$2*B9/1000</f>
        <v>4140</v>
      </c>
      <c r="D19" s="2">
        <f>B2*(1+C2)*C9/1000</f>
        <v>4784</v>
      </c>
      <c r="E19" s="2">
        <f>B2*(1+C2)^2*D9/1000</f>
        <v>3980.2880000000005</v>
      </c>
    </row>
    <row r="20" spans="1:5" ht="12.75" hidden="1">
      <c r="A20" t="s">
        <v>37</v>
      </c>
      <c r="B20" s="2">
        <f>C19*$B$10</f>
        <v>414</v>
      </c>
      <c r="C20" s="2">
        <f>D19*$B$10</f>
        <v>478.40000000000003</v>
      </c>
      <c r="D20" s="2">
        <f>E19*$B$10</f>
        <v>398.02880000000005</v>
      </c>
      <c r="E20" s="2">
        <f>F19*$B$10</f>
        <v>0</v>
      </c>
    </row>
    <row r="21" spans="1:5" ht="12.75" hidden="1">
      <c r="A21" s="1" t="s">
        <v>38</v>
      </c>
      <c r="B21" s="2">
        <f>(B19-C19)*$B$10</f>
        <v>-414</v>
      </c>
      <c r="C21" s="2">
        <f>(C19-D19)*$B$10</f>
        <v>-64.4</v>
      </c>
      <c r="D21" s="2">
        <f>(D19-E19)*$B$10</f>
        <v>80.37119999999996</v>
      </c>
      <c r="E21" s="2">
        <f>(E19-F19)*$B$10</f>
        <v>398.02880000000005</v>
      </c>
    </row>
    <row r="22" ht="12.75" hidden="1"/>
    <row r="23" spans="1:3" ht="12.75" hidden="1">
      <c r="A23" t="s">
        <v>21</v>
      </c>
      <c r="B23" s="5">
        <f>'2.7.c'!B23</f>
        <v>1500</v>
      </c>
      <c r="C23" s="1" t="s">
        <v>23</v>
      </c>
    </row>
    <row r="24" spans="1:3" ht="12.75" hidden="1">
      <c r="A24" t="s">
        <v>22</v>
      </c>
      <c r="B24" s="14">
        <f>'2.7.c'!B24</f>
        <v>0.06</v>
      </c>
      <c r="C24" t="s">
        <v>24</v>
      </c>
    </row>
    <row r="25" spans="1:3" ht="12.75" hidden="1">
      <c r="A25" t="s">
        <v>25</v>
      </c>
      <c r="B25" s="5">
        <f>'2.7.c'!B25</f>
        <v>3</v>
      </c>
      <c r="C25" t="s">
        <v>26</v>
      </c>
    </row>
    <row r="26" spans="1:5" ht="15">
      <c r="A26" s="27" t="s">
        <v>43</v>
      </c>
      <c r="B26" s="33">
        <v>0.2</v>
      </c>
      <c r="C26" s="27"/>
      <c r="D26" s="27"/>
      <c r="E26" s="27"/>
    </row>
    <row r="27" spans="1:5" ht="15">
      <c r="A27" s="27" t="s">
        <v>44</v>
      </c>
      <c r="B27" s="33">
        <v>0.28</v>
      </c>
      <c r="C27" s="27"/>
      <c r="D27" s="27"/>
      <c r="E27" s="27"/>
    </row>
    <row r="28" spans="1:5" ht="15" hidden="1">
      <c r="A28" s="27"/>
      <c r="B28" s="27"/>
      <c r="C28" s="27"/>
      <c r="D28" s="32" t="s">
        <v>2</v>
      </c>
      <c r="E28" s="27"/>
    </row>
    <row r="29" spans="1:5" ht="15" hidden="1">
      <c r="A29" s="27"/>
      <c r="B29" s="27">
        <f>B18</f>
        <v>2010</v>
      </c>
      <c r="C29" s="27">
        <f>C18</f>
        <v>2011</v>
      </c>
      <c r="D29" s="27">
        <f>D18</f>
        <v>2012</v>
      </c>
      <c r="E29" s="27">
        <f>E18</f>
        <v>2013</v>
      </c>
    </row>
    <row r="30" spans="1:5" ht="15" hidden="1">
      <c r="A30" s="27" t="str">
        <f>A23</f>
        <v>Lånebeløp</v>
      </c>
      <c r="B30" s="31">
        <f>B23</f>
        <v>1500</v>
      </c>
      <c r="C30" s="31"/>
      <c r="D30" s="31"/>
      <c r="E30" s="31"/>
    </row>
    <row r="31" spans="1:6" ht="15" hidden="1">
      <c r="A31" s="27" t="s">
        <v>20</v>
      </c>
      <c r="B31" s="31"/>
      <c r="C31" s="31">
        <f>C34-C33</f>
        <v>-471.1647191858266</v>
      </c>
      <c r="D31" s="31">
        <f>D34-D33</f>
        <v>-499.4346023369762</v>
      </c>
      <c r="E31" s="31">
        <f>E34-E33</f>
        <v>-529.4006784771948</v>
      </c>
      <c r="F31" s="2"/>
    </row>
    <row r="32" spans="1:5" ht="15" hidden="1">
      <c r="A32" s="27" t="s">
        <v>27</v>
      </c>
      <c r="B32" s="31">
        <f>B30</f>
        <v>1500</v>
      </c>
      <c r="C32" s="31">
        <f>B32+C31</f>
        <v>1028.8352808141735</v>
      </c>
      <c r="D32" s="31">
        <f>C32+D31</f>
        <v>529.4006784771973</v>
      </c>
      <c r="E32" s="31">
        <f>D32+E31</f>
        <v>2.5011104298755527E-12</v>
      </c>
    </row>
    <row r="33" spans="1:5" ht="15" hidden="1">
      <c r="A33" s="27" t="s">
        <v>28</v>
      </c>
      <c r="B33" s="31"/>
      <c r="C33" s="31">
        <f>-B32*$B$24</f>
        <v>-90</v>
      </c>
      <c r="D33" s="31">
        <f>-C32*$B$24</f>
        <v>-61.73011684885041</v>
      </c>
      <c r="E33" s="31">
        <f>-D32*$B$24</f>
        <v>-31.764040708631835</v>
      </c>
    </row>
    <row r="34" spans="1:6" ht="15" hidden="1">
      <c r="A34" s="27" t="s">
        <v>16</v>
      </c>
      <c r="B34" s="31">
        <f>B30+B31+B33</f>
        <v>1500</v>
      </c>
      <c r="C34" s="31">
        <f>PMT(B24,B25,B23)</f>
        <v>-561.1647191858266</v>
      </c>
      <c r="D34" s="31">
        <f>C34</f>
        <v>-561.1647191858266</v>
      </c>
      <c r="E34" s="31">
        <f>D34</f>
        <v>-561.1647191858266</v>
      </c>
      <c r="F34" s="8">
        <f>IRR(B34:E34)</f>
        <v>0.05999999999999939</v>
      </c>
    </row>
    <row r="35" spans="1:5" ht="15" hidden="1">
      <c r="A35" s="27"/>
      <c r="B35" s="27"/>
      <c r="C35" s="27"/>
      <c r="D35" s="27"/>
      <c r="E35" s="27"/>
    </row>
    <row r="36" spans="1:5" ht="15">
      <c r="A36" s="27"/>
      <c r="B36" s="27"/>
      <c r="C36" s="27"/>
      <c r="D36" s="27" t="s">
        <v>2</v>
      </c>
      <c r="E36" s="27"/>
    </row>
    <row r="37" spans="1:5" ht="15">
      <c r="A37" s="27"/>
      <c r="B37" s="17">
        <f>B29</f>
        <v>2010</v>
      </c>
      <c r="C37" s="17">
        <f>C29</f>
        <v>2011</v>
      </c>
      <c r="D37" s="17">
        <f>D29</f>
        <v>2012</v>
      </c>
      <c r="E37" s="17">
        <f>E29</f>
        <v>2013</v>
      </c>
    </row>
    <row r="38" spans="1:5" ht="15">
      <c r="A38" s="27" t="s">
        <v>46</v>
      </c>
      <c r="B38" s="31">
        <f>'2.7.a'!B16</f>
        <v>-2800</v>
      </c>
      <c r="C38" s="31">
        <f>B38-C39</f>
        <v>-2240</v>
      </c>
      <c r="D38" s="31">
        <f>C38-D39</f>
        <v>-1792</v>
      </c>
      <c r="E38" s="31">
        <f>D38-E39</f>
        <v>-1433.6</v>
      </c>
    </row>
    <row r="39" spans="1:5" ht="15">
      <c r="A39" s="27" t="s">
        <v>47</v>
      </c>
      <c r="B39" s="27"/>
      <c r="C39" s="27">
        <f>B26*B38</f>
        <v>-560</v>
      </c>
      <c r="D39" s="27">
        <f>C38*$B$26</f>
        <v>-448</v>
      </c>
      <c r="E39" s="36">
        <f>D38*$B$26</f>
        <v>-358.40000000000003</v>
      </c>
    </row>
    <row r="40" spans="1:6" ht="15">
      <c r="A40" s="27" t="s">
        <v>39</v>
      </c>
      <c r="B40" s="27"/>
      <c r="C40" s="27"/>
      <c r="D40" s="27"/>
      <c r="E40" s="31">
        <f>E38+E54</f>
        <v>-676.4799999999998</v>
      </c>
      <c r="F40" s="2"/>
    </row>
    <row r="41" spans="1:7" ht="15">
      <c r="A41" s="27" t="str">
        <f>A50</f>
        <v>Dekningsbidrag</v>
      </c>
      <c r="B41" s="37">
        <f>B50</f>
        <v>0</v>
      </c>
      <c r="C41" s="37">
        <f>C50</f>
        <v>2115</v>
      </c>
      <c r="D41" s="37">
        <f>D50</f>
        <v>2444</v>
      </c>
      <c r="E41" s="37">
        <f>E50</f>
        <v>2033.4080000000001</v>
      </c>
      <c r="G41" s="2"/>
    </row>
    <row r="42" spans="1:7" ht="15">
      <c r="A42" s="27" t="str">
        <f>A51</f>
        <v>Faste utbetalinger</v>
      </c>
      <c r="B42" s="37"/>
      <c r="C42" s="37">
        <f>C51</f>
        <v>-1100</v>
      </c>
      <c r="D42" s="37">
        <f>D51</f>
        <v>-1144</v>
      </c>
      <c r="E42" s="37">
        <f>E51</f>
        <v>-1189.76</v>
      </c>
      <c r="G42" s="15"/>
    </row>
    <row r="43" spans="1:5" ht="15">
      <c r="A43" s="27" t="s">
        <v>29</v>
      </c>
      <c r="B43" s="27"/>
      <c r="C43" s="36">
        <f>C41+C39+C42</f>
        <v>455</v>
      </c>
      <c r="D43" s="36">
        <f>D41+D39+D42</f>
        <v>852</v>
      </c>
      <c r="E43" s="36">
        <f>E41+E39+E42+E40</f>
        <v>-191.23199999999974</v>
      </c>
    </row>
    <row r="44" spans="1:5" ht="15">
      <c r="A44" s="27" t="s">
        <v>30</v>
      </c>
      <c r="B44" s="27"/>
      <c r="C44" s="36">
        <f>-C43*$B$27</f>
        <v>-127.4</v>
      </c>
      <c r="D44" s="36">
        <f>-D43*$B$27</f>
        <v>-238.56000000000003</v>
      </c>
      <c r="E44" s="36">
        <f>-E43*$B$27</f>
        <v>53.54495999999993</v>
      </c>
    </row>
    <row r="45" spans="1:5" ht="15">
      <c r="A45" s="27"/>
      <c r="B45" s="27"/>
      <c r="C45" s="27"/>
      <c r="D45" s="32" t="s">
        <v>2</v>
      </c>
      <c r="E45" s="27"/>
    </row>
    <row r="46" spans="1:5" ht="15">
      <c r="A46" s="27"/>
      <c r="B46" s="27">
        <f>B18</f>
        <v>2010</v>
      </c>
      <c r="C46" s="27">
        <f>C18</f>
        <v>2011</v>
      </c>
      <c r="D46" s="27">
        <f>D18</f>
        <v>2012</v>
      </c>
      <c r="E46" s="27">
        <f>E18</f>
        <v>2013</v>
      </c>
    </row>
    <row r="47" spans="1:5" ht="15">
      <c r="A47" s="27" t="s">
        <v>0</v>
      </c>
      <c r="B47" s="31"/>
      <c r="C47" s="31">
        <f>$B2*B$9/1000</f>
        <v>4140</v>
      </c>
      <c r="D47" s="31">
        <f>D19</f>
        <v>4784</v>
      </c>
      <c r="E47" s="31">
        <f>E19</f>
        <v>3980.2880000000005</v>
      </c>
    </row>
    <row r="48" spans="1:11" ht="15">
      <c r="A48" s="27" t="s">
        <v>6</v>
      </c>
      <c r="B48" s="31"/>
      <c r="C48" s="31">
        <f>$B3*B$9/1000</f>
        <v>-900</v>
      </c>
      <c r="D48" s="31">
        <f>B3*C9*(1+C2)/1000</f>
        <v>-1040</v>
      </c>
      <c r="E48" s="31">
        <f>$B3*D$9*(1+C2)^2/1000</f>
        <v>-865.2800000000001</v>
      </c>
      <c r="I48" s="8"/>
      <c r="K48" s="10"/>
    </row>
    <row r="49" spans="1:5" ht="15">
      <c r="A49" s="27" t="s">
        <v>7</v>
      </c>
      <c r="B49" s="31"/>
      <c r="C49" s="31">
        <f>$B4*B$9/1000</f>
        <v>-1125</v>
      </c>
      <c r="D49" s="31">
        <f>$B4*C$9*(1+C2)/1000</f>
        <v>-1300</v>
      </c>
      <c r="E49" s="31">
        <f>$B4*D$9*(1+C2)^2/1000</f>
        <v>-1081.6000000000001</v>
      </c>
    </row>
    <row r="50" spans="1:12" ht="15">
      <c r="A50" s="27" t="s">
        <v>14</v>
      </c>
      <c r="B50" s="31"/>
      <c r="C50" s="31">
        <f>SUM(C47:C49)</f>
        <v>2115</v>
      </c>
      <c r="D50" s="31">
        <f>SUM(D47:D49)</f>
        <v>2444</v>
      </c>
      <c r="E50" s="31">
        <f>SUM(E47:E49)</f>
        <v>2033.4080000000001</v>
      </c>
      <c r="I50" s="2"/>
      <c r="J50" s="2"/>
      <c r="K50" s="2"/>
      <c r="L50" s="2"/>
    </row>
    <row r="51" spans="1:12" ht="15">
      <c r="A51" s="27" t="s">
        <v>15</v>
      </c>
      <c r="B51" s="31"/>
      <c r="C51" s="31">
        <f>$B$12</f>
        <v>-1100</v>
      </c>
      <c r="D51" s="31">
        <f>$B$12*(1+C2)</f>
        <v>-1144</v>
      </c>
      <c r="E51" s="31">
        <f>D51*(1+C2)</f>
        <v>-1189.76</v>
      </c>
      <c r="I51" s="2"/>
      <c r="J51" s="2"/>
      <c r="K51" s="2"/>
      <c r="L51" s="2"/>
    </row>
    <row r="52" spans="1:12" ht="15">
      <c r="A52" s="27" t="s">
        <v>17</v>
      </c>
      <c r="B52" s="31"/>
      <c r="C52" s="31"/>
      <c r="D52" s="31"/>
      <c r="E52" s="31"/>
      <c r="H52" s="1"/>
      <c r="I52" s="2"/>
      <c r="J52" s="2"/>
      <c r="K52" s="2"/>
      <c r="L52" s="2"/>
    </row>
    <row r="53" spans="1:12" ht="15">
      <c r="A53" s="26" t="s">
        <v>18</v>
      </c>
      <c r="B53" s="31">
        <f>B21</f>
        <v>-414</v>
      </c>
      <c r="C53" s="31">
        <f>C21</f>
        <v>-64.4</v>
      </c>
      <c r="D53" s="31">
        <f>D21</f>
        <v>80.37119999999996</v>
      </c>
      <c r="E53" s="31">
        <f>E21</f>
        <v>398.02880000000005</v>
      </c>
      <c r="H53" s="1"/>
      <c r="I53" s="2"/>
      <c r="J53" s="2"/>
      <c r="K53" s="2"/>
      <c r="L53" s="2"/>
    </row>
    <row r="54" spans="1:12" ht="15">
      <c r="A54" s="26" t="s">
        <v>19</v>
      </c>
      <c r="B54" s="31">
        <f>B15</f>
        <v>-2800</v>
      </c>
      <c r="C54" s="31"/>
      <c r="D54" s="31"/>
      <c r="E54" s="31">
        <f>B16*(1+C2)^2</f>
        <v>757.1200000000001</v>
      </c>
      <c r="I54" s="2"/>
      <c r="J54" s="2"/>
      <c r="K54" s="2"/>
      <c r="L54" s="2"/>
    </row>
    <row r="55" spans="1:6" ht="15">
      <c r="A55" s="27" t="s">
        <v>42</v>
      </c>
      <c r="B55" s="31">
        <f>SUM(B50:B54)</f>
        <v>-3214</v>
      </c>
      <c r="C55" s="31">
        <f>SUM(C50:C54)</f>
        <v>950.6</v>
      </c>
      <c r="D55" s="31">
        <f>SUM(D50:D54)</f>
        <v>1380.3712</v>
      </c>
      <c r="E55" s="31">
        <f>SUM(E50:E54)</f>
        <v>1998.7968000000003</v>
      </c>
      <c r="F55" s="8"/>
    </row>
    <row r="56" spans="1:11" ht="15">
      <c r="A56" s="27" t="s">
        <v>30</v>
      </c>
      <c r="B56" s="31"/>
      <c r="C56" s="31">
        <f>C44</f>
        <v>-127.4</v>
      </c>
      <c r="D56" s="31">
        <f>D44</f>
        <v>-238.56000000000003</v>
      </c>
      <c r="E56" s="31">
        <f>E44</f>
        <v>53.54495999999993</v>
      </c>
      <c r="F56" s="8"/>
      <c r="K56" s="12"/>
    </row>
    <row r="57" spans="1:6" ht="15">
      <c r="A57" s="26" t="s">
        <v>48</v>
      </c>
      <c r="B57" s="31">
        <f>B55+B56</f>
        <v>-3214</v>
      </c>
      <c r="C57" s="31">
        <f>C55+C56</f>
        <v>823.2</v>
      </c>
      <c r="D57" s="31">
        <f>D55+D56</f>
        <v>1141.8112</v>
      </c>
      <c r="E57" s="31">
        <f>E55+E56</f>
        <v>2052.3417600000002</v>
      </c>
      <c r="F57" s="8"/>
    </row>
    <row r="58" spans="1:12" ht="15">
      <c r="A58" s="27" t="str">
        <f>A30</f>
        <v>Lånebeløp</v>
      </c>
      <c r="B58" s="31">
        <f>B30</f>
        <v>1500</v>
      </c>
      <c r="C58" s="31"/>
      <c r="D58" s="31"/>
      <c r="E58" s="31"/>
      <c r="I58" s="2"/>
      <c r="J58" s="2"/>
      <c r="K58" s="2"/>
      <c r="L58" s="2"/>
    </row>
    <row r="59" spans="1:12" ht="15">
      <c r="A59" s="27" t="str">
        <f>A31</f>
        <v>Avdrag</v>
      </c>
      <c r="B59" s="38"/>
      <c r="C59" s="38">
        <f aca="true" t="shared" si="0" ref="C59:E60">C31</f>
        <v>-471.1647191858266</v>
      </c>
      <c r="D59" s="38">
        <f t="shared" si="0"/>
        <v>-499.4346023369762</v>
      </c>
      <c r="E59" s="38">
        <f t="shared" si="0"/>
        <v>-529.4006784771948</v>
      </c>
      <c r="I59" s="2"/>
      <c r="J59" s="2"/>
      <c r="K59" s="2"/>
      <c r="L59" s="2"/>
    </row>
    <row r="60" spans="1:12" ht="15" hidden="1">
      <c r="A60" s="27" t="str">
        <f>A32</f>
        <v>Restgjeld</v>
      </c>
      <c r="B60" s="31"/>
      <c r="C60" s="31">
        <f t="shared" si="0"/>
        <v>1028.8352808141735</v>
      </c>
      <c r="D60" s="31">
        <f t="shared" si="0"/>
        <v>529.4006784771973</v>
      </c>
      <c r="E60" s="31">
        <f t="shared" si="0"/>
        <v>2.5011104298755527E-12</v>
      </c>
      <c r="I60" s="2"/>
      <c r="J60" s="2"/>
      <c r="K60" s="2"/>
      <c r="L60" s="2"/>
    </row>
    <row r="61" spans="1:12" ht="15">
      <c r="A61" s="27" t="s">
        <v>31</v>
      </c>
      <c r="B61" s="31"/>
      <c r="C61" s="31">
        <f>C33*(1-$B$27)</f>
        <v>-64.8</v>
      </c>
      <c r="D61" s="31">
        <f>D33*(1-$B$27)</f>
        <v>-44.44568413117229</v>
      </c>
      <c r="E61" s="31">
        <f>E33*(1-$B$27)</f>
        <v>-22.87010931021492</v>
      </c>
      <c r="I61" s="2"/>
      <c r="J61" s="2"/>
      <c r="K61" s="2"/>
      <c r="L61" s="2"/>
    </row>
    <row r="62" spans="1:12" ht="15.75" thickBot="1">
      <c r="A62" s="18" t="s">
        <v>49</v>
      </c>
      <c r="B62" s="18">
        <f>B57+B58</f>
        <v>-1714</v>
      </c>
      <c r="C62" s="18">
        <f>C57+C59+C61</f>
        <v>287.23528081417345</v>
      </c>
      <c r="D62" s="18">
        <f>D57+D59+D61</f>
        <v>597.9309135318516</v>
      </c>
      <c r="E62" s="18">
        <f>E57+E59+E61</f>
        <v>1500.0709722125905</v>
      </c>
      <c r="F62" s="8"/>
      <c r="I62" s="2"/>
      <c r="J62" s="2"/>
      <c r="K62" s="2"/>
      <c r="L62" s="2"/>
    </row>
    <row r="63" spans="8:12" ht="13.5" thickTop="1">
      <c r="H63" s="1"/>
      <c r="I63" s="2"/>
      <c r="J63" s="2"/>
      <c r="K63" s="2"/>
      <c r="L63" s="2"/>
    </row>
    <row r="64" spans="8:12" ht="12.75">
      <c r="H64" s="1"/>
      <c r="I64" s="2"/>
      <c r="J64" s="2"/>
      <c r="K64" s="2"/>
      <c r="L64" s="2"/>
    </row>
    <row r="65" spans="9:12" ht="12.75">
      <c r="I65" s="2"/>
      <c r="J65" s="2"/>
      <c r="K65" s="2"/>
      <c r="L65" s="2"/>
    </row>
    <row r="67" ht="12.75">
      <c r="I67" s="8"/>
    </row>
    <row r="70" ht="12.75">
      <c r="H70" s="13"/>
    </row>
    <row r="71" ht="12.75">
      <c r="H71" s="1"/>
    </row>
    <row r="72" ht="12.75">
      <c r="H72" s="1"/>
    </row>
  </sheetData>
  <sheetProtection/>
  <printOptions gridLines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Norges Handelshøyskole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Ivar Gjærum</dc:creator>
  <cp:keywords/>
  <dc:description/>
  <cp:lastModifiedBy>Trond Soldal</cp:lastModifiedBy>
  <dcterms:created xsi:type="dcterms:W3CDTF">2008-07-15T11:38:16Z</dcterms:created>
  <dcterms:modified xsi:type="dcterms:W3CDTF">2009-07-14T07:49:08Z</dcterms:modified>
  <cp:category/>
  <cp:version/>
  <cp:contentType/>
  <cp:contentStatus/>
</cp:coreProperties>
</file>